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135"/>
  </bookViews>
  <sheets>
    <sheet name="Титульный лист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 (1)" sheetId="7" r:id="rId7"/>
    <sheet name="1.6 (2)" sheetId="8" r:id="rId8"/>
    <sheet name="1.6 (3)" sheetId="9" r:id="rId9"/>
    <sheet name="1.6 (4)" sheetId="10" r:id="rId10"/>
    <sheet name="1.7" sheetId="11" r:id="rId11"/>
    <sheet name="2.1 (1)" sheetId="12" r:id="rId12"/>
    <sheet name="2.1 (2)" sheetId="13" r:id="rId13"/>
    <sheet name="2.2" sheetId="14" r:id="rId14"/>
    <sheet name="2.3 (1)" sheetId="15" r:id="rId15"/>
    <sheet name="2.3 (2)" sheetId="16" r:id="rId16"/>
    <sheet name="2.4" sheetId="17" r:id="rId17"/>
    <sheet name="2.5 (1)" sheetId="18" r:id="rId18"/>
    <sheet name="2.5 (2)" sheetId="19" r:id="rId19"/>
    <sheet name="2.5 (3)" sheetId="20" r:id="rId20"/>
    <sheet name="2.5 (4)" sheetId="21" r:id="rId21"/>
    <sheet name="2.6 (1)" sheetId="22" r:id="rId22"/>
    <sheet name="2.6 (2)" sheetId="23" r:id="rId23"/>
    <sheet name="2.6 (3)" sheetId="24" r:id="rId24"/>
    <sheet name="2.6 (4)" sheetId="25" r:id="rId25"/>
  </sheets>
  <calcPr calcId="152511"/>
</workbook>
</file>

<file path=xl/calcChain.xml><?xml version="1.0" encoding="utf-8"?>
<calcChain xmlns="http://schemas.openxmlformats.org/spreadsheetml/2006/main">
  <c r="O49" i="25"/>
  <c r="N49"/>
  <c r="M49"/>
  <c r="L49"/>
  <c r="K49"/>
  <c r="J49"/>
  <c r="I49"/>
  <c r="H49"/>
  <c r="G49"/>
  <c r="F49"/>
  <c r="E49"/>
  <c r="D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49" s="1"/>
  <c r="Z50" i="24"/>
  <c r="Y50"/>
  <c r="X50"/>
  <c r="W50"/>
  <c r="V50"/>
  <c r="U50"/>
  <c r="R50"/>
  <c r="Q50"/>
  <c r="P50"/>
  <c r="O50"/>
  <c r="N50"/>
  <c r="M50"/>
  <c r="J50"/>
  <c r="I50"/>
  <c r="H50"/>
  <c r="G50"/>
  <c r="F50"/>
  <c r="E50"/>
  <c r="T49"/>
  <c r="S49"/>
  <c r="L49"/>
  <c r="K49"/>
  <c r="D49"/>
  <c r="C49"/>
  <c r="T48"/>
  <c r="S48"/>
  <c r="L48"/>
  <c r="K48"/>
  <c r="D48"/>
  <c r="C48"/>
  <c r="T47"/>
  <c r="S47"/>
  <c r="L47"/>
  <c r="K47"/>
  <c r="D47"/>
  <c r="C47"/>
  <c r="T46"/>
  <c r="S46"/>
  <c r="L46"/>
  <c r="K46"/>
  <c r="D46"/>
  <c r="C46"/>
  <c r="T45"/>
  <c r="S45"/>
  <c r="L45"/>
  <c r="K45"/>
  <c r="D45"/>
  <c r="C45"/>
  <c r="T44"/>
  <c r="S44"/>
  <c r="L44"/>
  <c r="K44"/>
  <c r="D44"/>
  <c r="C44"/>
  <c r="T43"/>
  <c r="S43"/>
  <c r="L43"/>
  <c r="K43"/>
  <c r="D43"/>
  <c r="C43"/>
  <c r="T42"/>
  <c r="S42"/>
  <c r="L42"/>
  <c r="K42"/>
  <c r="D42"/>
  <c r="C42"/>
  <c r="T41"/>
  <c r="S41"/>
  <c r="L41"/>
  <c r="K41"/>
  <c r="D41"/>
  <c r="C41"/>
  <c r="T40"/>
  <c r="S40"/>
  <c r="L40"/>
  <c r="K40"/>
  <c r="D40"/>
  <c r="C40"/>
  <c r="T39"/>
  <c r="S39"/>
  <c r="L39"/>
  <c r="K39"/>
  <c r="D39"/>
  <c r="C39"/>
  <c r="T38"/>
  <c r="S38"/>
  <c r="L38"/>
  <c r="K38"/>
  <c r="D38"/>
  <c r="C38"/>
  <c r="T37"/>
  <c r="S37"/>
  <c r="L37"/>
  <c r="K37"/>
  <c r="D37"/>
  <c r="C37"/>
  <c r="T36"/>
  <c r="S36"/>
  <c r="L36"/>
  <c r="K36"/>
  <c r="D36"/>
  <c r="C36"/>
  <c r="T35"/>
  <c r="S35"/>
  <c r="L35"/>
  <c r="K35"/>
  <c r="D35"/>
  <c r="C35"/>
  <c r="T34"/>
  <c r="S34"/>
  <c r="L34"/>
  <c r="K34"/>
  <c r="D34"/>
  <c r="C34"/>
  <c r="T33"/>
  <c r="S33"/>
  <c r="L33"/>
  <c r="K33"/>
  <c r="D33"/>
  <c r="C33"/>
  <c r="T32"/>
  <c r="S32"/>
  <c r="L32"/>
  <c r="K32"/>
  <c r="D32"/>
  <c r="C32"/>
  <c r="T31"/>
  <c r="S31"/>
  <c r="L31"/>
  <c r="K31"/>
  <c r="D31"/>
  <c r="C31"/>
  <c r="T30"/>
  <c r="S30"/>
  <c r="L30"/>
  <c r="K30"/>
  <c r="D30"/>
  <c r="C30"/>
  <c r="T29"/>
  <c r="S29"/>
  <c r="L29"/>
  <c r="K29"/>
  <c r="D29"/>
  <c r="C29"/>
  <c r="T28"/>
  <c r="S28"/>
  <c r="L28"/>
  <c r="K28"/>
  <c r="D28"/>
  <c r="C28"/>
  <c r="T27"/>
  <c r="S27"/>
  <c r="L27"/>
  <c r="K27"/>
  <c r="D27"/>
  <c r="C27"/>
  <c r="T26"/>
  <c r="S26"/>
  <c r="L26"/>
  <c r="K26"/>
  <c r="D26"/>
  <c r="C26"/>
  <c r="T25"/>
  <c r="S25"/>
  <c r="L25"/>
  <c r="K25"/>
  <c r="D25"/>
  <c r="C25"/>
  <c r="T24"/>
  <c r="S24"/>
  <c r="L24"/>
  <c r="K24"/>
  <c r="D24"/>
  <c r="C24"/>
  <c r="T23"/>
  <c r="S23"/>
  <c r="L23"/>
  <c r="K23"/>
  <c r="D23"/>
  <c r="C23"/>
  <c r="T22"/>
  <c r="S22"/>
  <c r="L22"/>
  <c r="K22"/>
  <c r="D22"/>
  <c r="C22"/>
  <c r="T21"/>
  <c r="S21"/>
  <c r="L21"/>
  <c r="K21"/>
  <c r="D21"/>
  <c r="C21"/>
  <c r="T20"/>
  <c r="S20"/>
  <c r="L20"/>
  <c r="K20"/>
  <c r="D20"/>
  <c r="C20"/>
  <c r="T19"/>
  <c r="S19"/>
  <c r="L19"/>
  <c r="K19"/>
  <c r="D19"/>
  <c r="C19"/>
  <c r="T18"/>
  <c r="S18"/>
  <c r="L18"/>
  <c r="K18"/>
  <c r="D18"/>
  <c r="C18"/>
  <c r="T17"/>
  <c r="S17"/>
  <c r="L17"/>
  <c r="K17"/>
  <c r="D17"/>
  <c r="C17"/>
  <c r="T16"/>
  <c r="S16"/>
  <c r="L16"/>
  <c r="K16"/>
  <c r="D16"/>
  <c r="C16"/>
  <c r="T15"/>
  <c r="S15"/>
  <c r="L15"/>
  <c r="K15"/>
  <c r="D15"/>
  <c r="C15"/>
  <c r="T14"/>
  <c r="S14"/>
  <c r="L14"/>
  <c r="K14"/>
  <c r="D14"/>
  <c r="C14"/>
  <c r="T13"/>
  <c r="S13"/>
  <c r="L13"/>
  <c r="K13"/>
  <c r="D13"/>
  <c r="C13"/>
  <c r="T12"/>
  <c r="S12"/>
  <c r="L12"/>
  <c r="K12"/>
  <c r="D12"/>
  <c r="C12"/>
  <c r="T11"/>
  <c r="S11"/>
  <c r="L11"/>
  <c r="K11"/>
  <c r="D11"/>
  <c r="C11"/>
  <c r="T10"/>
  <c r="S10"/>
  <c r="L10"/>
  <c r="K10"/>
  <c r="D10"/>
  <c r="C10"/>
  <c r="T9"/>
  <c r="S9"/>
  <c r="L9"/>
  <c r="K9"/>
  <c r="D9"/>
  <c r="C9"/>
  <c r="T8"/>
  <c r="T50" s="1"/>
  <c r="S8"/>
  <c r="S50" s="1"/>
  <c r="L8"/>
  <c r="L50" s="1"/>
  <c r="K8"/>
  <c r="K50" s="1"/>
  <c r="D8"/>
  <c r="D50" s="1"/>
  <c r="C8"/>
  <c r="C50" s="1"/>
  <c r="K48" i="23"/>
  <c r="J48"/>
  <c r="I48"/>
  <c r="H48"/>
  <c r="F48"/>
  <c r="E48"/>
  <c r="D48"/>
  <c r="G47"/>
  <c r="C47"/>
  <c r="G46"/>
  <c r="C46"/>
  <c r="G45"/>
  <c r="C45"/>
  <c r="G44"/>
  <c r="C44"/>
  <c r="G43"/>
  <c r="C43"/>
  <c r="G42"/>
  <c r="C42"/>
  <c r="G41"/>
  <c r="C41"/>
  <c r="G40"/>
  <c r="C40"/>
  <c r="G39"/>
  <c r="C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G7"/>
  <c r="C7"/>
  <c r="G6"/>
  <c r="G48" s="1"/>
  <c r="C6"/>
  <c r="C48" s="1"/>
  <c r="J50" i="22"/>
  <c r="I50"/>
  <c r="H50"/>
  <c r="G50"/>
  <c r="F50"/>
  <c r="E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D50" s="1"/>
  <c r="C8"/>
  <c r="C50" s="1"/>
  <c r="K22" i="21"/>
  <c r="J22"/>
  <c r="I22"/>
  <c r="H22"/>
  <c r="G22"/>
  <c r="F22"/>
  <c r="E22"/>
  <c r="D22"/>
  <c r="C21"/>
  <c r="C20"/>
  <c r="C19"/>
  <c r="C18"/>
  <c r="C17"/>
  <c r="C16"/>
  <c r="C15"/>
  <c r="C14"/>
  <c r="C13"/>
  <c r="C12"/>
  <c r="C11"/>
  <c r="C10"/>
  <c r="C9"/>
  <c r="C8"/>
  <c r="C7"/>
  <c r="C6"/>
  <c r="C22" s="1"/>
  <c r="M16" i="20"/>
  <c r="L16"/>
  <c r="K16"/>
  <c r="J16"/>
  <c r="I16"/>
  <c r="H16"/>
  <c r="G16"/>
  <c r="F16"/>
  <c r="E16"/>
  <c r="D16"/>
  <c r="C16"/>
  <c r="M12"/>
  <c r="L12"/>
  <c r="K12"/>
  <c r="J12"/>
  <c r="I12"/>
  <c r="H12"/>
  <c r="G12"/>
  <c r="F12"/>
  <c r="E12"/>
  <c r="D12"/>
  <c r="C12"/>
  <c r="M8"/>
  <c r="L8"/>
  <c r="K8"/>
  <c r="J8"/>
  <c r="I8"/>
  <c r="H8"/>
  <c r="G8"/>
  <c r="F8"/>
  <c r="E8"/>
  <c r="D8"/>
  <c r="C8"/>
  <c r="M4"/>
  <c r="M20" s="1"/>
  <c r="L4"/>
  <c r="L20" s="1"/>
  <c r="K4"/>
  <c r="K20" s="1"/>
  <c r="J4"/>
  <c r="J20" s="1"/>
  <c r="I4"/>
  <c r="I20" s="1"/>
  <c r="H4"/>
  <c r="H20" s="1"/>
  <c r="G4"/>
  <c r="G20" s="1"/>
  <c r="F4"/>
  <c r="F20" s="1"/>
  <c r="E4"/>
  <c r="E20" s="1"/>
  <c r="D4"/>
  <c r="D20" s="1"/>
  <c r="C4"/>
  <c r="C20" s="1"/>
  <c r="N17" i="19"/>
  <c r="M17"/>
  <c r="L17"/>
  <c r="K17"/>
  <c r="J17"/>
  <c r="I17"/>
  <c r="H17"/>
  <c r="G17"/>
  <c r="F17"/>
  <c r="E17"/>
  <c r="D17"/>
  <c r="C17"/>
  <c r="N13"/>
  <c r="M13"/>
  <c r="L13"/>
  <c r="K13"/>
  <c r="J13"/>
  <c r="I13"/>
  <c r="H13"/>
  <c r="G13"/>
  <c r="F13"/>
  <c r="E13"/>
  <c r="D13"/>
  <c r="C13"/>
  <c r="N9"/>
  <c r="M9"/>
  <c r="L9"/>
  <c r="K9"/>
  <c r="J9"/>
  <c r="I9"/>
  <c r="H9"/>
  <c r="G9"/>
  <c r="F9"/>
  <c r="E9"/>
  <c r="D9"/>
  <c r="C9"/>
  <c r="N5"/>
  <c r="N21" s="1"/>
  <c r="M5"/>
  <c r="M21" s="1"/>
  <c r="L5"/>
  <c r="L21" s="1"/>
  <c r="K5"/>
  <c r="K21" s="1"/>
  <c r="J5"/>
  <c r="J21" s="1"/>
  <c r="I5"/>
  <c r="I21" s="1"/>
  <c r="H5"/>
  <c r="H21" s="1"/>
  <c r="G5"/>
  <c r="G21" s="1"/>
  <c r="F5"/>
  <c r="F21" s="1"/>
  <c r="E5"/>
  <c r="E21" s="1"/>
  <c r="D5"/>
  <c r="D21" s="1"/>
  <c r="C5"/>
  <c r="C21" s="1"/>
  <c r="J25" i="18"/>
  <c r="I25"/>
  <c r="H25"/>
  <c r="G25"/>
  <c r="F25"/>
  <c r="D25"/>
  <c r="E24"/>
  <c r="C24" s="1"/>
  <c r="E23"/>
  <c r="C23" s="1"/>
  <c r="E22"/>
  <c r="C22" s="1"/>
  <c r="E21"/>
  <c r="C21" s="1"/>
  <c r="E20"/>
  <c r="C20" s="1"/>
  <c r="E19"/>
  <c r="C19" s="1"/>
  <c r="E18"/>
  <c r="C18" s="1"/>
  <c r="E17"/>
  <c r="C17" s="1"/>
  <c r="E16"/>
  <c r="C16" s="1"/>
  <c r="E15"/>
  <c r="C15" s="1"/>
  <c r="E14"/>
  <c r="C14" s="1"/>
  <c r="E13"/>
  <c r="C13" s="1"/>
  <c r="E12"/>
  <c r="C12" s="1"/>
  <c r="E11"/>
  <c r="C11" s="1"/>
  <c r="E10"/>
  <c r="C10" s="1"/>
  <c r="E9"/>
  <c r="E25" s="1"/>
  <c r="V12" i="14"/>
  <c r="U12"/>
  <c r="T12"/>
  <c r="R12"/>
  <c r="Q12"/>
  <c r="P12"/>
  <c r="O12"/>
  <c r="M12"/>
  <c r="L12"/>
  <c r="K12"/>
  <c r="J12"/>
  <c r="S11"/>
  <c r="N11"/>
  <c r="I11"/>
  <c r="H11"/>
  <c r="S10"/>
  <c r="N10"/>
  <c r="I10"/>
  <c r="H10"/>
  <c r="S9"/>
  <c r="N9"/>
  <c r="I9"/>
  <c r="H9"/>
  <c r="S8"/>
  <c r="N8"/>
  <c r="I8"/>
  <c r="H8"/>
  <c r="S7"/>
  <c r="S12" s="1"/>
  <c r="N7"/>
  <c r="N12" s="1"/>
  <c r="I7"/>
  <c r="I12" s="1"/>
  <c r="H7"/>
  <c r="H12" s="1"/>
  <c r="P46" i="13"/>
  <c r="O46"/>
  <c r="N46"/>
  <c r="M46"/>
  <c r="L46"/>
  <c r="K46"/>
  <c r="J46"/>
  <c r="I46"/>
  <c r="H46"/>
  <c r="F46"/>
  <c r="E46"/>
  <c r="D46"/>
  <c r="C46"/>
  <c r="G45"/>
  <c r="G44"/>
  <c r="G43"/>
  <c r="G42"/>
  <c r="G41"/>
  <c r="G40"/>
  <c r="G39"/>
  <c r="G37"/>
  <c r="G46" s="1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7"/>
  <c r="P47" i="12"/>
  <c r="O47"/>
  <c r="N47"/>
  <c r="M47"/>
  <c r="L47"/>
  <c r="K47"/>
  <c r="J47"/>
  <c r="I47"/>
  <c r="N17" i="10"/>
  <c r="M17"/>
  <c r="L17"/>
  <c r="K17"/>
  <c r="J17"/>
  <c r="I17"/>
  <c r="H17"/>
  <c r="G17"/>
  <c r="F17"/>
  <c r="E17"/>
  <c r="D17"/>
  <c r="C17"/>
  <c r="N17" i="9"/>
  <c r="M17"/>
  <c r="L17"/>
  <c r="K17"/>
  <c r="J17"/>
  <c r="I17"/>
  <c r="H17"/>
  <c r="G17"/>
  <c r="F17"/>
  <c r="E17"/>
  <c r="D17"/>
  <c r="C17"/>
  <c r="P18" i="8"/>
  <c r="O18"/>
  <c r="N18"/>
  <c r="M18"/>
  <c r="L18"/>
  <c r="K18"/>
  <c r="J18"/>
  <c r="I18"/>
  <c r="H18"/>
  <c r="G18"/>
  <c r="F18"/>
  <c r="E18"/>
  <c r="D18"/>
  <c r="C17"/>
  <c r="C15"/>
  <c r="C14"/>
  <c r="C12"/>
  <c r="C11"/>
  <c r="C9"/>
  <c r="C18" s="1"/>
  <c r="Q18" i="7"/>
  <c r="P18"/>
  <c r="O18"/>
  <c r="N18"/>
  <c r="M18"/>
  <c r="L18"/>
  <c r="K18"/>
  <c r="J18"/>
  <c r="I18"/>
  <c r="H18"/>
  <c r="G18"/>
  <c r="F18"/>
  <c r="E18"/>
  <c r="D18"/>
  <c r="C18"/>
  <c r="H14" i="2"/>
  <c r="G14"/>
  <c r="D14"/>
  <c r="C9" i="18" l="1"/>
  <c r="C25" s="1"/>
</calcChain>
</file>

<file path=xl/sharedStrings.xml><?xml version="1.0" encoding="utf-8"?>
<sst xmlns="http://schemas.openxmlformats.org/spreadsheetml/2006/main" count="2014" uniqueCount="642">
  <si>
    <t>Отчет
о деятельности государственного учреждения
Рязанской области, подведомственного министерству
образования и молодежной политики Рязанской области,
и об использовании закрепленного за ним имущества</t>
  </si>
  <si>
    <t>за 2022 г.</t>
  </si>
  <si>
    <t>КОДЫ</t>
  </si>
  <si>
    <t>Дата</t>
  </si>
  <si>
    <t>07.02.23</t>
  </si>
  <si>
    <t>Учреждение</t>
  </si>
  <si>
    <t>Областное государственное бюджетное общеобразовательное учреждение "Елатомская школа-интернат для детей-сирот и детей, оставшихся без попечения родителей"</t>
  </si>
  <si>
    <t>ИНН</t>
  </si>
  <si>
    <t>6204003561</t>
  </si>
  <si>
    <t>Орган, осуществляющий функции и полномочия учредителя</t>
  </si>
  <si>
    <t>Министерство образования и молодежной политики Рязанской области</t>
  </si>
  <si>
    <t>КПП</t>
  </si>
  <si>
    <t>620401001</t>
  </si>
  <si>
    <t>глава по БК</t>
  </si>
  <si>
    <t>274</t>
  </si>
  <si>
    <t>по ОКТМО</t>
  </si>
  <si>
    <t>61608156</t>
  </si>
  <si>
    <t>1</t>
  </si>
  <si>
    <t>Полное официальное наименование учреждения</t>
  </si>
  <si>
    <t>2</t>
  </si>
  <si>
    <t>Сокращенное наименование учреждения</t>
  </si>
  <si>
    <t>ОГБОУ "Елатомская школа-интернат для детей-сирот"</t>
  </si>
  <si>
    <t>3</t>
  </si>
  <si>
    <t>Дата государственной регистрации</t>
  </si>
  <si>
    <t>4</t>
  </si>
  <si>
    <t>ОГРН</t>
  </si>
  <si>
    <t>1026200863017</t>
  </si>
  <si>
    <t>5</t>
  </si>
  <si>
    <t>ИНН/КПП</t>
  </si>
  <si>
    <t>6204003561/620401001</t>
  </si>
  <si>
    <t>6</t>
  </si>
  <si>
    <t>Регистрирующий орган</t>
  </si>
  <si>
    <t>7</t>
  </si>
  <si>
    <t>Код по ОКПО</t>
  </si>
  <si>
    <t>02090757</t>
  </si>
  <si>
    <t>8</t>
  </si>
  <si>
    <t>Код по ОКВЭД</t>
  </si>
  <si>
    <t>85.13</t>
  </si>
  <si>
    <t>9</t>
  </si>
  <si>
    <t>Основные виды деятельности</t>
  </si>
  <si>
    <t/>
  </si>
  <si>
    <t>10</t>
  </si>
  <si>
    <t>Иные виды деятельности, не являющиеся основными</t>
  </si>
  <si>
    <t>11</t>
  </si>
  <si>
    <t>Перечень услуг (работ), оказываемых потребителям за плату/потребители услуг</t>
  </si>
  <si>
    <t>12</t>
  </si>
  <si>
    <t>Перечень разрешительных документов, на основании которых учреждение осуществляет деятельность (с указанием номеров, даты выдачи и срока действия)</t>
  </si>
  <si>
    <t>13</t>
  </si>
  <si>
    <t>Юридический адрес</t>
  </si>
  <si>
    <t>391351 Рязанская область, Касимовский район,р.п.Елатьма, ул.Янина, д.1</t>
  </si>
  <si>
    <t>14</t>
  </si>
  <si>
    <t>Телефон (факс)</t>
  </si>
  <si>
    <t>84913191257</t>
  </si>
  <si>
    <t>15</t>
  </si>
  <si>
    <t>Адрес электронной почты</t>
  </si>
  <si>
    <t>elshint@mail.ru</t>
  </si>
  <si>
    <t>16</t>
  </si>
  <si>
    <t>17</t>
  </si>
  <si>
    <t>Должность и Ф.И.О. руководителя учреждения</t>
  </si>
  <si>
    <t>директор</t>
  </si>
  <si>
    <t>Подписано. Заверено ЭП.</t>
  </si>
  <si>
    <t>ФИО: Щетинкина Ольга Сергеевна</t>
  </si>
  <si>
    <t>ФИО: Тимохина Нина Васильевна</t>
  </si>
  <si>
    <t>Должность: Министр образования и молодежной политики Рязанской области</t>
  </si>
  <si>
    <t>Должность: Директор</t>
  </si>
  <si>
    <t>Действует c 17.11.2022 09:20:00 по: 10.02.2024 09:20:00</t>
  </si>
  <si>
    <t>Действует c 20.12.2022 16:39:00 по: 14.03.2024 16:39:00</t>
  </si>
  <si>
    <t>Серийный номер: FC6A59C431E3CF3B1D9BA29BF2A721F676EBDAE8</t>
  </si>
  <si>
    <t>Серийный номер: C90C934CB390B9AFD2A3E214FB791785B69EEA57</t>
  </si>
  <si>
    <t>Издатель: Казначейство России</t>
  </si>
  <si>
    <t>Время подписания: 14.02.2023 15:33:02</t>
  </si>
  <si>
    <t>Время подписания: 14.02.2023 15:18:59</t>
  </si>
  <si>
    <t>Раздел 1. Результат деятельности учреждения</t>
  </si>
  <si>
    <t>1.1. Отчет о выполнении государственного задания на оказание государственных услуг (выполнение работ)</t>
  </si>
  <si>
    <t>Наименование оказываемых услуг</t>
  </si>
  <si>
    <t>Код строки</t>
  </si>
  <si>
    <t>Плановые показатели объема оказываемых услуг</t>
  </si>
  <si>
    <t>Объем оказанных услуг на отчетную дату</t>
  </si>
  <si>
    <t>Отклонение</t>
  </si>
  <si>
    <t>Причина отклонения</t>
  </si>
  <si>
    <t>единица измерения</t>
  </si>
  <si>
    <t>всего</t>
  </si>
  <si>
    <t>наименование</t>
  </si>
  <si>
    <t>код по ОКЕИ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</si>
  <si>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</si>
  <si>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1000</t>
  </si>
  <si>
    <t>Человек</t>
  </si>
  <si>
    <t>792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</si>
  <si>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</si>
  <si>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1250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</si>
  <si>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</si>
  <si>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>1500</t>
  </si>
  <si>
    <t>Предоставление питания</t>
  </si>
  <si>
    <t>1750</t>
  </si>
  <si>
    <t>Реализация адаптированных основных общеобразовательных программ для детей с умственной отсталостью</t>
  </si>
  <si>
    <t>2000</t>
  </si>
  <si>
    <t>Реализация дополнительных общеразвивающих программ</t>
  </si>
  <si>
    <t>2250</t>
  </si>
  <si>
    <t>Человеко-час</t>
  </si>
  <si>
    <t>539</t>
  </si>
  <si>
    <t>Реализация основных общеобразовательных программ дошкольного образования</t>
  </si>
  <si>
    <t>2500</t>
  </si>
  <si>
    <t>Итого</t>
  </si>
  <si>
    <t>9000</t>
  </si>
  <si>
    <t>X</t>
  </si>
  <si>
    <t>1.2. Сведения об оказываемых услугах, выполняемых работах сверх установленного государственного задания, а также выпускаемой продукции</t>
  </si>
  <si>
    <t>1.2.1. Сведения об услугах, оказываемых сверх установленного государственного задания</t>
  </si>
  <si>
    <t>Объем оказанных услуг</t>
  </si>
  <si>
    <t>Доход от оказания услуг, руб</t>
  </si>
  <si>
    <t>Цена (тариф)</t>
  </si>
  <si>
    <t>Реквизиты акта, которым установлена цена (тариф)</t>
  </si>
  <si>
    <t>кем издан</t>
  </si>
  <si>
    <t>дата</t>
  </si>
  <si>
    <t>номер</t>
  </si>
  <si>
    <t>1.2.2.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</si>
  <si>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</si>
  <si>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</si>
  <si>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</si>
  <si>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1.2.3.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</si>
  <si>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</si>
  <si>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</si>
  <si>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прродукции, руб</t>
  </si>
  <si>
    <t>1.3.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</si>
  <si>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</si>
  <si>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</si>
  <si>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</si>
  <si>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</si>
  <si>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</si>
  <si>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</si>
  <si>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</si>
  <si>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</si>
  <si>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</si>
  <si>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</si>
  <si>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</si>
  <si>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</si>
  <si>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t>1.4. Сведения 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</si>
  <si>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</si>
  <si>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</si>
  <si>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</si>
  <si>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</si>
  <si>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</si>
  <si>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</si>
  <si>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</si>
  <si>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</si>
  <si>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</si>
  <si>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</si>
  <si>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</si>
  <si>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</si>
  <si>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</si>
  <si>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</si>
  <si>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</si>
  <si>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</si>
  <si>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</si>
  <si>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</si>
  <si>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</si>
  <si>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</si>
  <si>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</si>
  <si>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</si>
  <si>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</si>
  <si>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</si>
  <si>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</si>
  <si>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</si>
  <si>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</si>
  <si>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</si>
  <si>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</si>
  <si>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</si>
  <si>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(муниципального)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</si>
  <si>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</si>
  <si>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</si>
  <si>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</si>
  <si>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</si>
  <si>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</si>
  <si>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</si>
  <si>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</si>
  <si>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</si>
  <si>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</si>
  <si>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</si>
  <si>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</si>
  <si>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</si>
  <si>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</si>
  <si>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x</t>
  </si>
  <si>
    <t>1.5. 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</si>
  <si>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</si>
  <si>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</si>
  <si>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</si>
  <si>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</si>
  <si>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</si>
  <si>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</si>
  <si>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</si>
  <si>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</si>
  <si>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</si>
  <si>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</si>
  <si>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</si>
  <si>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</si>
  <si>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</si>
  <si>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</si>
  <si>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0100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</si>
  <si>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</si>
  <si>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</si>
  <si>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</si>
  <si>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</si>
  <si>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</si>
  <si>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</si>
  <si>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</si>
  <si>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</si>
  <si>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</si>
  <si>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</si>
  <si>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</si>
  <si>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</si>
  <si>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</si>
  <si>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</si>
  <si>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</si>
  <si>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</si>
  <si>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</si>
  <si>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</si>
  <si>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0300</t>
  </si>
  <si>
    <t>в том числе: 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</si>
  <si>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</si>
  <si>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</si>
  <si>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</si>
  <si>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1.6. Сведения о численности сотрудников и оплате труда</t>
  </si>
  <si>
    <t>1.6.1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</si>
  <si>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</si>
  <si>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</si>
  <si>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</si>
  <si>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</si>
  <si>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</si>
  <si>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</si>
  <si>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</si>
  <si>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</si>
  <si>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</si>
  <si>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</si>
  <si>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</si>
  <si>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</si>
  <si>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</si>
  <si>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</si>
  <si>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</si>
  <si>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</si>
  <si>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</si>
  <si>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из них:</t>
  </si>
  <si>
    <t>1100</t>
  </si>
  <si>
    <t>человек</t>
  </si>
  <si>
    <t>Вспомогательный персонал, всего</t>
  </si>
  <si>
    <t>2100</t>
  </si>
  <si>
    <t>Административно-управленческий персонал, всего</t>
  </si>
  <si>
    <t>1.6.2.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</si>
  <si>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</si>
  <si>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</si>
  <si>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</si>
  <si>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</si>
  <si>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</si>
  <si>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</si>
  <si>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</si>
  <si>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</si>
  <si>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задания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</si>
  <si>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</si>
  <si>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</si>
  <si>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</si>
  <si>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</si>
  <si>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</si>
  <si>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</si>
  <si>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</si>
  <si>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</si>
  <si>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Основной персонал</t>
  </si>
  <si>
    <t>рублей</t>
  </si>
  <si>
    <t>Вспомогательный персонал</t>
  </si>
  <si>
    <t>рубли</t>
  </si>
  <si>
    <t>Административно-управленческий персонал</t>
  </si>
  <si>
    <t>Аналитическое распределение оплаты труда сотрудников по источникам финансового обеспечения, руб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</si>
  <si>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</si>
  <si>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</si>
  <si>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1.7. Сведения о счетах учреждения, открытых в кредитных организациях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</si>
  <si>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</si>
  <si>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</si>
  <si>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</si>
  <si>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</si>
  <si>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</si>
  <si>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</si>
  <si>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иностранной валюте</t>
  </si>
  <si>
    <t>Счета в кредитных организациях в валюте Российской Федерации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</si>
  <si>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</si>
  <si>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</si>
  <si>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</si>
  <si>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</si>
  <si>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</si>
  <si>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</si>
  <si>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</si>
  <si>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</si>
  <si>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</si>
  <si>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</si>
  <si>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</si>
  <si>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</si>
  <si>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</si>
  <si>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</si>
  <si>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</si>
  <si>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задания</t>
  </si>
  <si>
    <t>за плату сверх государственного задания</t>
  </si>
  <si>
    <t>Площадные объекты, всего</t>
  </si>
  <si>
    <t>1001</t>
  </si>
  <si>
    <t>Административно хозяйственный корпус</t>
  </si>
  <si>
    <t>п.Елатьма улица Янина дом 5</t>
  </si>
  <si>
    <t>62:04:0020103:1253</t>
  </si>
  <si>
    <t>1998</t>
  </si>
  <si>
    <t>Квадратный метр</t>
  </si>
  <si>
    <t>055</t>
  </si>
  <si>
    <t>Баня-прачечная</t>
  </si>
  <si>
    <t>п.Елатьма улица Янина 5</t>
  </si>
  <si>
    <t>62604:0020103:1320</t>
  </si>
  <si>
    <t>1958</t>
  </si>
  <si>
    <t>Газовая котельная-прачечная</t>
  </si>
  <si>
    <t>62:04:0020103:1254</t>
  </si>
  <si>
    <t>Гараж</t>
  </si>
  <si>
    <t>62:04:0020103:1323</t>
  </si>
  <si>
    <t>Гараж на 2 машины</t>
  </si>
  <si>
    <t>62:04:0020103:1324</t>
  </si>
  <si>
    <t>2008</t>
  </si>
  <si>
    <t>Дом 2эт спальный корпус (квартира)</t>
  </si>
  <si>
    <t>п.Елатьма улица Янина дом 15</t>
  </si>
  <si>
    <t>62:04:0020103:1252</t>
  </si>
  <si>
    <t>1911</t>
  </si>
  <si>
    <t>Дом кирпичный спальный корпус</t>
  </si>
  <si>
    <t>п.Елатьма улица Полевая д.22А</t>
  </si>
  <si>
    <t>62:04:0020102:873</t>
  </si>
  <si>
    <t>Забор</t>
  </si>
  <si>
    <t>п.Елатьма улица Янина дом 1</t>
  </si>
  <si>
    <t>000000111380420</t>
  </si>
  <si>
    <t>2012</t>
  </si>
  <si>
    <t>Метр</t>
  </si>
  <si>
    <t>006</t>
  </si>
  <si>
    <t>000000111380421</t>
  </si>
  <si>
    <t>2013</t>
  </si>
  <si>
    <t>Здание учебного корпуса                        №1</t>
  </si>
  <si>
    <t>п.елатьма улица Янина дом 1</t>
  </si>
  <si>
    <t>62:04:0020103:642</t>
  </si>
  <si>
    <t>Здание учебного корпуса №2</t>
  </si>
  <si>
    <t>62:04:0020103:643</t>
  </si>
  <si>
    <t>Кирпичное здание кастелянской</t>
  </si>
  <si>
    <t>п.Елатьма улица Янина дом 13</t>
  </si>
  <si>
    <t>62:04:0020103:1108</t>
  </si>
  <si>
    <t>Контора</t>
  </si>
  <si>
    <t>62:04:0020103:1321</t>
  </si>
  <si>
    <t>Кухня кирпичная</t>
  </si>
  <si>
    <t>62:04:0020103:1319</t>
  </si>
  <si>
    <t>Основное 2этажное здание</t>
  </si>
  <si>
    <t>п.Елатьма улица Янина д.5</t>
  </si>
  <si>
    <t>62:04:0020103:1042</t>
  </si>
  <si>
    <t>Прачечная</t>
  </si>
  <si>
    <t>п.Елатьма улица Янина дом 11 б</t>
  </si>
  <si>
    <t>62:04:0020103:1110</t>
  </si>
  <si>
    <t>Склад каменный в хоз.дворе</t>
  </si>
  <si>
    <t>п.Елатьма улица Янина  дом 11ж</t>
  </si>
  <si>
    <t>62:04:0020103:1106</t>
  </si>
  <si>
    <t>Склад продуктовый при учебном корпусе №1</t>
  </si>
  <si>
    <t>62:04:0020103:644</t>
  </si>
  <si>
    <t>Склад спорт инвентаря</t>
  </si>
  <si>
    <t>62:04:0020103:645</t>
  </si>
  <si>
    <t>Скотный двор (свинарник)</t>
  </si>
  <si>
    <t>62:04:0020103:1325</t>
  </si>
  <si>
    <t>Спальный корпус №4</t>
  </si>
  <si>
    <t>п.Елатьма площадь Победы д 5а</t>
  </si>
  <si>
    <t>62:04:0020103:670</t>
  </si>
  <si>
    <t>Теплопункт</t>
  </si>
  <si>
    <t>п.Елатьма пл.Победы дом 5а</t>
  </si>
  <si>
    <t>62:04:0020103:775</t>
  </si>
  <si>
    <t>п.Елатьма улица Полевая дом 22</t>
  </si>
  <si>
    <t>62:04:0020102:872</t>
  </si>
  <si>
    <t>п.Елатьма улица Янина д.1</t>
  </si>
  <si>
    <t>62:04:0020103:646</t>
  </si>
  <si>
    <t>баня кирпичная</t>
  </si>
  <si>
    <t>п.елатьма улица Полевая д 22 Б</t>
  </si>
  <si>
    <t>62:04:0020102:871</t>
  </si>
  <si>
    <t>гараж кирпичный</t>
  </si>
  <si>
    <t>п.Елатьма улица Янина дом 11б</t>
  </si>
  <si>
    <t>62:04:0020103:1107</t>
  </si>
  <si>
    <t>овощехранилище</t>
  </si>
  <si>
    <t>62:04:0020103:1322</t>
  </si>
  <si>
    <t>склад кирпичный в хоз дворе</t>
  </si>
  <si>
    <t>п.Елатьма улица Янина дом 11з</t>
  </si>
  <si>
    <t>62:04:0020103:1109</t>
  </si>
  <si>
    <t>Иные объекты, включая точечные, всего</t>
  </si>
  <si>
    <t>2001</t>
  </si>
  <si>
    <t>п.Елатьма улица Полевая д.22</t>
  </si>
  <si>
    <t>000000111380498</t>
  </si>
  <si>
    <t>2015</t>
  </si>
  <si>
    <t>000000111380497</t>
  </si>
  <si>
    <t>2016</t>
  </si>
  <si>
    <t>000000111380617</t>
  </si>
  <si>
    <t>2014</t>
  </si>
  <si>
    <t>Ограждение учебного корпуса</t>
  </si>
  <si>
    <t>п.Елатьма пл.Победы д 5</t>
  </si>
  <si>
    <t>00000000110006</t>
  </si>
  <si>
    <t>Скамейка</t>
  </si>
  <si>
    <t>300000310107005</t>
  </si>
  <si>
    <t>1981</t>
  </si>
  <si>
    <t>Штука</t>
  </si>
  <si>
    <t>796</t>
  </si>
  <si>
    <t>Стойка баскетбольная</t>
  </si>
  <si>
    <t>300000310107006</t>
  </si>
  <si>
    <t>300000310107007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</si>
  <si>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</si>
  <si>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</si>
  <si>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</si>
  <si>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</si>
  <si>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</si>
  <si>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</si>
  <si>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</si>
  <si>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</si>
  <si>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</si>
  <si>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</si>
  <si>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</si>
  <si>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2.2.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</si>
  <si>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</si>
  <si>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</si>
  <si>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</si>
  <si>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</si>
  <si>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</si>
  <si>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</si>
  <si>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</si>
  <si>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</si>
  <si>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</si>
  <si>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</si>
  <si>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18</t>
  </si>
  <si>
    <t>19</t>
  </si>
  <si>
    <t>20</t>
  </si>
  <si>
    <t>21</t>
  </si>
  <si>
    <t>22</t>
  </si>
  <si>
    <t>земельный участок</t>
  </si>
  <si>
    <t>улица Янина д.5</t>
  </si>
  <si>
    <t>62:04:0020103:620</t>
  </si>
  <si>
    <t>62:04:0020103:18</t>
  </si>
  <si>
    <t>п. Елатьма площадь Победы д 5а</t>
  </si>
  <si>
    <t>62:04:0020103:635</t>
  </si>
  <si>
    <t>п.Елатьма улица Янина дом 11,15</t>
  </si>
  <si>
    <t>62:04:0020103:182</t>
  </si>
  <si>
    <t>п. Елатьма, улица Полевая дом 22</t>
  </si>
  <si>
    <t>62:04:0020102:28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</si>
  <si>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</si>
  <si>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</si>
  <si>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</si>
  <si>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</si>
  <si>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</si>
  <si>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</si>
  <si>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</si>
  <si>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</si>
  <si>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</si>
  <si>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</si>
  <si>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</si>
  <si>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</si>
  <si>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(руб/мес)</t>
  </si>
  <si>
    <t>за объект (руб/год)</t>
  </si>
  <si>
    <t>для осуществления иной деятельности</t>
  </si>
  <si>
    <t>2.3.2. Сведения о недвижимом имуществе, используемом на праве аренды с почасовой оплатой</t>
  </si>
  <si>
    <t>Длительность использования (час)</t>
  </si>
  <si>
    <t>за объект (руб/час)</t>
  </si>
  <si>
    <t>всего за год (руб)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</si>
  <si>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</si>
  <si>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</si>
  <si>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</si>
  <si>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</si>
  <si>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</si>
  <si>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Обоснование заключения договора ссуды</t>
  </si>
  <si>
    <t>2.5 Сведения об особо ценном движимом имуществе (за исключением транспортных средств)</t>
  </si>
  <si>
    <t>2.5.1.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</si>
  <si>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</si>
  <si>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</si>
  <si>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</si>
  <si>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</si>
  <si>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</si>
  <si>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</si>
  <si>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</si>
  <si>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</si>
  <si>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</si>
  <si>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</si>
  <si>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</si>
  <si>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</si>
  <si>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</si>
  <si>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</si>
  <si>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</si>
  <si>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1200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</si>
  <si>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</si>
  <si>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</si>
  <si>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</si>
  <si>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</si>
  <si>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</si>
  <si>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</si>
  <si>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</si>
  <si>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</si>
  <si>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</si>
  <si>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</si>
  <si>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</si>
  <si>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</si>
  <si>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</si>
  <si>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</si>
  <si>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</si>
  <si>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</t>
  </si>
  <si>
    <t>балансовая стоимость, руб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</si>
  <si>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</si>
  <si>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</si>
  <si>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</si>
  <si>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</si>
  <si>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</si>
  <si>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</si>
  <si>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</si>
  <si>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</si>
  <si>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</si>
  <si>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</si>
  <si>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</si>
  <si>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</si>
  <si>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</si>
  <si>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</si>
  <si>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</si>
  <si>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</si>
  <si>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</si>
  <si>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</si>
  <si>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</si>
  <si>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</si>
  <si>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</si>
  <si>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2.5.2.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</si>
  <si>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</si>
  <si>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</si>
  <si>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</si>
  <si>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</si>
  <si>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</si>
  <si>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</si>
  <si>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</si>
  <si>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</si>
  <si>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</si>
  <si>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</si>
  <si>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</si>
  <si>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2.6. Сведения о транспортных средствах</t>
  </si>
  <si>
    <t>2.6.1.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</si>
  <si>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</si>
  <si>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</si>
  <si>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</si>
  <si>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</si>
  <si>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</si>
  <si>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</si>
  <si>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</si>
  <si>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</si>
  <si>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</si>
  <si>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</si>
  <si>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</si>
  <si>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</si>
  <si>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</si>
  <si>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</si>
  <si>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</si>
  <si>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</si>
  <si>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</si>
  <si>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</si>
  <si>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</si>
  <si>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</si>
  <si>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</si>
  <si>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</si>
  <si>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</si>
  <si>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</si>
  <si>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</si>
  <si>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</si>
  <si>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1300</t>
  </si>
  <si>
    <t>специальные грузовые автомашины</t>
  </si>
  <si>
    <t>1400</t>
  </si>
  <si>
    <t>автобусы</t>
  </si>
  <si>
    <t>тракторы самоходные комбайны</t>
  </si>
  <si>
    <t>1600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</si>
  <si>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</si>
  <si>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</si>
  <si>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</si>
  <si>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1800</t>
  </si>
  <si>
    <t>мотоциклы, мотороллеры</t>
  </si>
  <si>
    <t>1900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</si>
  <si>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</si>
  <si>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</si>
  <si>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</si>
  <si>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</si>
  <si>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</si>
  <si>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</si>
  <si>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</si>
  <si>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</si>
  <si>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</si>
  <si>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</si>
  <si>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</si>
  <si>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</si>
  <si>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</si>
  <si>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</si>
  <si>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</si>
  <si>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</si>
  <si>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</si>
  <si>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</si>
  <si>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</si>
  <si>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</si>
  <si>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</si>
  <si>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</si>
  <si>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</si>
  <si>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</si>
  <si>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</si>
  <si>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</si>
  <si>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</si>
  <si>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</si>
  <si>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</si>
  <si>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</si>
  <si>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</si>
  <si>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</si>
  <si>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</si>
  <si>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</si>
  <si>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</si>
  <si>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</si>
  <si>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</si>
  <si>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</si>
  <si>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</si>
  <si>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</si>
  <si>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</si>
  <si>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</si>
  <si>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</si>
  <si>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</si>
  <si>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2.6.3.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</si>
  <si>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</si>
  <si>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</si>
  <si>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</si>
  <si>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</si>
  <si>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</si>
  <si>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</si>
  <si>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</si>
  <si>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2.6.4.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</si>
  <si>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</si>
  <si>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</si>
  <si>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</si>
  <si>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</si>
  <si>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</si>
  <si>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</si>
  <si>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</si>
  <si>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</si>
  <si>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</si>
  <si>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</si>
  <si>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</si>
  <si>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</si>
  <si>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</si>
  <si>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</si>
  <si>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Руководитель учреждения</t>
  </si>
  <si>
    <t>(подпись)</t>
  </si>
  <si>
    <t>(расшифровка подписи)</t>
  </si>
  <si>
    <t>"__" __________ 20__ г.</t>
  </si>
  <si>
    <t>Исполнитель_____________</t>
  </si>
  <si>
    <t>Тел. _________________________</t>
  </si>
</sst>
</file>

<file path=xl/styles.xml><?xml version="1.0" encoding="utf-8"?>
<styleSheet xmlns="http://schemas.openxmlformats.org/spreadsheetml/2006/main">
  <fonts count="23"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10"/>
      <color rgb="FF0000FF"/>
      <name val="PT Astra Serif"/>
    </font>
    <font>
      <b/>
      <sz val="10"/>
      <color rgb="FF0000FF"/>
      <name val="PT Astra Serif"/>
    </font>
    <font>
      <b/>
      <sz val="10"/>
      <color rgb="FF0000FF"/>
      <name val="PT Astra Serif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</fonts>
  <fills count="2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left" vertical="center" wrapText="1"/>
    </xf>
    <xf numFmtId="0" fontId="5" fillId="7" borderId="5" applyBorder="0">
      <alignment horizontal="center" wrapText="1"/>
    </xf>
    <xf numFmtId="0" fontId="6" fillId="8" borderId="6" applyBorder="0">
      <alignment horizontal="center" vertical="center" wrapText="1"/>
    </xf>
    <xf numFmtId="0" fontId="10" fillId="12" borderId="10" applyBorder="0">
      <alignment horizontal="right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0" fillId="22" borderId="20" applyBorder="0">
      <alignment horizontal="right" wrapText="1"/>
    </xf>
    <xf numFmtId="0" fontId="21" fillId="23" borderId="21" applyBorder="0">
      <alignment horizontal="center" vertical="center" wrapText="1"/>
    </xf>
  </cellStyleXfs>
  <cellXfs count="26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right" vertical="center" wrapText="1"/>
    </xf>
    <xf numFmtId="4" fontId="12" fillId="14" borderId="12" xfId="0" applyNumberFormat="1" applyFont="1" applyFill="1" applyBorder="1" applyAlignment="1">
      <alignment horizontal="right" vertical="center" wrapText="1" indent="1"/>
    </xf>
    <xf numFmtId="0" fontId="13" fillId="15" borderId="13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0" fontId="21" fillId="23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wrapText="1"/>
    </xf>
    <xf numFmtId="0" fontId="16" fillId="18" borderId="16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6" fillId="8" borderId="6" xfId="0" applyFont="1" applyFill="1" applyBorder="1" applyAlignment="1">
      <alignment horizontal="center" vertical="center" wrapText="1"/>
    </xf>
  </cellXfs>
  <cellStyles count="10">
    <cellStyle name="bold_border_center_str" xfId="6"/>
    <cellStyle name="border_center_str" xfId="9"/>
    <cellStyle name="bot_center_str14b" xfId="7"/>
    <cellStyle name="bottom_center_str" xfId="4"/>
    <cellStyle name="center_bottom_str8" xfId="3"/>
    <cellStyle name="left_str" xfId="2"/>
    <cellStyle name="p_bottom_left_str" xfId="8"/>
    <cellStyle name="right_str" xfId="5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abSelected="1" workbookViewId="0"/>
  </sheetViews>
  <sheetFormatPr defaultRowHeight="10.5"/>
  <cols>
    <col min="1" max="4" width="28.7109375" customWidth="1"/>
    <col min="5" max="5" width="22.85546875" customWidth="1"/>
    <col min="6" max="9" width="28.7109375" customWidth="1"/>
  </cols>
  <sheetData>
    <row r="1" spans="1:7" ht="20.100000000000001" customHeight="1"/>
    <row r="2" spans="1:7" ht="99.95" customHeight="1">
      <c r="A2" s="20" t="s">
        <v>0</v>
      </c>
      <c r="B2" s="20"/>
      <c r="C2" s="20"/>
      <c r="D2" s="20"/>
      <c r="E2" s="20"/>
      <c r="F2" s="20"/>
      <c r="G2" s="20"/>
    </row>
    <row r="3" spans="1:7" ht="30" customHeight="1">
      <c r="A3" s="20" t="s">
        <v>1</v>
      </c>
      <c r="B3" s="20"/>
      <c r="C3" s="20"/>
      <c r="D3" s="20"/>
      <c r="E3" s="20"/>
      <c r="F3" s="20"/>
      <c r="G3" s="20"/>
    </row>
    <row r="4" spans="1:7" ht="30" customHeight="1">
      <c r="G4" s="11" t="s">
        <v>2</v>
      </c>
    </row>
    <row r="5" spans="1:7" ht="30" customHeight="1">
      <c r="F5" s="3" t="s">
        <v>3</v>
      </c>
      <c r="G5" s="11" t="s">
        <v>4</v>
      </c>
    </row>
    <row r="6" spans="1:7" ht="30" customHeight="1">
      <c r="A6" s="17" t="s">
        <v>5</v>
      </c>
      <c r="B6" s="17"/>
      <c r="C6" s="21" t="s">
        <v>6</v>
      </c>
      <c r="D6" s="21"/>
      <c r="E6" s="21"/>
      <c r="F6" s="3" t="s">
        <v>7</v>
      </c>
      <c r="G6" s="11" t="s">
        <v>8</v>
      </c>
    </row>
    <row r="7" spans="1:7" ht="30" customHeight="1">
      <c r="A7" s="17" t="s">
        <v>9</v>
      </c>
      <c r="B7" s="17"/>
      <c r="C7" s="21" t="s">
        <v>10</v>
      </c>
      <c r="D7" s="21"/>
      <c r="E7" s="21"/>
      <c r="F7" s="3" t="s">
        <v>11</v>
      </c>
      <c r="G7" s="11" t="s">
        <v>12</v>
      </c>
    </row>
    <row r="8" spans="1:7" ht="30" customHeight="1">
      <c r="A8" s="17"/>
      <c r="B8" s="17"/>
      <c r="C8" s="18"/>
      <c r="D8" s="18"/>
      <c r="E8" s="18"/>
      <c r="F8" s="3" t="s">
        <v>13</v>
      </c>
      <c r="G8" s="11" t="s">
        <v>14</v>
      </c>
    </row>
    <row r="9" spans="1:7" ht="30" customHeight="1">
      <c r="A9" s="17"/>
      <c r="B9" s="17"/>
      <c r="C9" s="19"/>
      <c r="D9" s="19"/>
      <c r="E9" s="19"/>
      <c r="F9" s="3" t="s">
        <v>15</v>
      </c>
      <c r="G9" s="11" t="s">
        <v>16</v>
      </c>
    </row>
    <row r="10" spans="1:7" ht="30" customHeight="1"/>
    <row r="11" spans="1:7" ht="30" customHeight="1">
      <c r="A11" s="20"/>
      <c r="B11" s="20"/>
      <c r="C11" s="20"/>
      <c r="D11" s="20"/>
      <c r="E11" s="20"/>
      <c r="F11" s="20"/>
      <c r="G11" s="20"/>
    </row>
    <row r="12" spans="1:7" ht="36" customHeight="1">
      <c r="A12" s="11" t="s">
        <v>17</v>
      </c>
      <c r="B12" s="15" t="s">
        <v>18</v>
      </c>
      <c r="C12" s="15"/>
      <c r="D12" s="15" t="s">
        <v>6</v>
      </c>
      <c r="E12" s="15"/>
      <c r="F12" s="15"/>
      <c r="G12" s="15"/>
    </row>
    <row r="13" spans="1:7" ht="18" customHeight="1">
      <c r="A13" s="11" t="s">
        <v>19</v>
      </c>
      <c r="B13" s="15" t="s">
        <v>20</v>
      </c>
      <c r="C13" s="15"/>
      <c r="D13" s="15" t="s">
        <v>21</v>
      </c>
      <c r="E13" s="15"/>
      <c r="F13" s="15"/>
      <c r="G13" s="15"/>
    </row>
    <row r="14" spans="1:7">
      <c r="A14" s="11" t="s">
        <v>22</v>
      </c>
      <c r="B14" s="15" t="s">
        <v>23</v>
      </c>
      <c r="C14" s="15"/>
      <c r="D14" s="15"/>
      <c r="E14" s="15"/>
      <c r="F14" s="15"/>
      <c r="G14" s="15"/>
    </row>
    <row r="15" spans="1:7" ht="18" customHeight="1">
      <c r="A15" s="11" t="s">
        <v>24</v>
      </c>
      <c r="B15" s="15" t="s">
        <v>25</v>
      </c>
      <c r="C15" s="15"/>
      <c r="D15" s="15" t="s">
        <v>26</v>
      </c>
      <c r="E15" s="15"/>
      <c r="F15" s="15"/>
      <c r="G15" s="15"/>
    </row>
    <row r="16" spans="1:7" ht="18" customHeight="1">
      <c r="A16" s="11" t="s">
        <v>27</v>
      </c>
      <c r="B16" s="15" t="s">
        <v>28</v>
      </c>
      <c r="C16" s="15"/>
      <c r="D16" s="15" t="s">
        <v>29</v>
      </c>
      <c r="E16" s="15"/>
      <c r="F16" s="15"/>
      <c r="G16" s="15"/>
    </row>
    <row r="17" spans="1:7">
      <c r="A17" s="11" t="s">
        <v>30</v>
      </c>
      <c r="B17" s="15" t="s">
        <v>31</v>
      </c>
      <c r="C17" s="15"/>
      <c r="D17" s="15"/>
      <c r="E17" s="15"/>
      <c r="F17" s="15"/>
      <c r="G17" s="15"/>
    </row>
    <row r="18" spans="1:7" ht="18" customHeight="1">
      <c r="A18" s="11" t="s">
        <v>32</v>
      </c>
      <c r="B18" s="15" t="s">
        <v>33</v>
      </c>
      <c r="C18" s="15"/>
      <c r="D18" s="15" t="s">
        <v>34</v>
      </c>
      <c r="E18" s="15"/>
      <c r="F18" s="15"/>
      <c r="G18" s="15"/>
    </row>
    <row r="19" spans="1:7" ht="18" customHeight="1">
      <c r="A19" s="11" t="s">
        <v>35</v>
      </c>
      <c r="B19" s="15" t="s">
        <v>36</v>
      </c>
      <c r="C19" s="15"/>
      <c r="D19" s="15" t="s">
        <v>37</v>
      </c>
      <c r="E19" s="15"/>
      <c r="F19" s="15"/>
      <c r="G19" s="15"/>
    </row>
    <row r="20" spans="1:7" ht="20.100000000000001" customHeight="1">
      <c r="A20" s="11" t="s">
        <v>38</v>
      </c>
      <c r="B20" s="15" t="s">
        <v>39</v>
      </c>
      <c r="C20" s="15"/>
      <c r="D20" s="15" t="s">
        <v>40</v>
      </c>
      <c r="E20" s="15"/>
      <c r="F20" s="15"/>
      <c r="G20" s="15"/>
    </row>
    <row r="21" spans="1:7" ht="21.95" customHeight="1">
      <c r="A21" s="11" t="s">
        <v>41</v>
      </c>
      <c r="B21" s="15" t="s">
        <v>42</v>
      </c>
      <c r="C21" s="15"/>
      <c r="D21" s="15" t="s">
        <v>40</v>
      </c>
      <c r="E21" s="15"/>
      <c r="F21" s="15"/>
      <c r="G21" s="15"/>
    </row>
    <row r="22" spans="1:7" ht="21.95" customHeight="1">
      <c r="A22" s="11" t="s">
        <v>43</v>
      </c>
      <c r="B22" s="15" t="s">
        <v>44</v>
      </c>
      <c r="C22" s="15"/>
      <c r="D22" s="15" t="s">
        <v>40</v>
      </c>
      <c r="E22" s="15"/>
      <c r="F22" s="15"/>
      <c r="G22" s="15"/>
    </row>
    <row r="23" spans="1:7" ht="50.1" customHeight="1">
      <c r="A23" s="11" t="s">
        <v>45</v>
      </c>
      <c r="B23" s="15" t="s">
        <v>46</v>
      </c>
      <c r="C23" s="15"/>
      <c r="D23" s="15" t="s">
        <v>40</v>
      </c>
      <c r="E23" s="15"/>
      <c r="F23" s="15"/>
      <c r="G23" s="15"/>
    </row>
    <row r="24" spans="1:7" ht="18" customHeight="1">
      <c r="A24" s="11" t="s">
        <v>47</v>
      </c>
      <c r="B24" s="15" t="s">
        <v>48</v>
      </c>
      <c r="C24" s="15"/>
      <c r="D24" s="15" t="s">
        <v>49</v>
      </c>
      <c r="E24" s="15"/>
      <c r="F24" s="15"/>
      <c r="G24" s="15"/>
    </row>
    <row r="25" spans="1:7" ht="18" customHeight="1">
      <c r="A25" s="11" t="s">
        <v>50</v>
      </c>
      <c r="B25" s="15" t="s">
        <v>51</v>
      </c>
      <c r="C25" s="15"/>
      <c r="D25" s="15" t="s">
        <v>52</v>
      </c>
      <c r="E25" s="15"/>
      <c r="F25" s="15"/>
      <c r="G25" s="15"/>
    </row>
    <row r="26" spans="1:7" ht="18" customHeight="1">
      <c r="A26" s="11" t="s">
        <v>53</v>
      </c>
      <c r="B26" s="15" t="s">
        <v>54</v>
      </c>
      <c r="C26" s="15"/>
      <c r="D26" s="15" t="s">
        <v>55</v>
      </c>
      <c r="E26" s="15"/>
      <c r="F26" s="15"/>
      <c r="G26" s="15"/>
    </row>
    <row r="27" spans="1:7" ht="18" customHeight="1">
      <c r="A27" s="11" t="s">
        <v>56</v>
      </c>
      <c r="B27" s="15" t="s">
        <v>9</v>
      </c>
      <c r="C27" s="15"/>
      <c r="D27" s="15" t="s">
        <v>10</v>
      </c>
      <c r="E27" s="15"/>
      <c r="F27" s="15"/>
      <c r="G27" s="15"/>
    </row>
    <row r="28" spans="1:7" ht="18" customHeight="1">
      <c r="A28" s="11" t="s">
        <v>57</v>
      </c>
      <c r="B28" s="15" t="s">
        <v>58</v>
      </c>
      <c r="C28" s="15"/>
      <c r="D28" s="15" t="s">
        <v>59</v>
      </c>
      <c r="E28" s="15"/>
      <c r="F28" s="15"/>
      <c r="G28" s="15"/>
    </row>
    <row r="29" spans="1:7" ht="15" customHeight="1"/>
    <row r="30" spans="1:7" ht="20.100000000000001" customHeight="1">
      <c r="A30" s="16" t="s">
        <v>60</v>
      </c>
      <c r="B30" s="16"/>
      <c r="C30" s="16"/>
      <c r="E30" s="16" t="s">
        <v>60</v>
      </c>
      <c r="F30" s="16"/>
      <c r="G30" s="16"/>
    </row>
    <row r="31" spans="1:7" ht="20.100000000000001" customHeight="1">
      <c r="A31" s="13" t="s">
        <v>61</v>
      </c>
      <c r="B31" s="13"/>
      <c r="C31" s="13"/>
      <c r="E31" s="13" t="s">
        <v>62</v>
      </c>
      <c r="F31" s="13"/>
      <c r="G31" s="13"/>
    </row>
    <row r="32" spans="1:7" ht="20.100000000000001" customHeight="1">
      <c r="A32" s="13" t="s">
        <v>63</v>
      </c>
      <c r="B32" s="13"/>
      <c r="C32" s="13"/>
      <c r="E32" s="13" t="s">
        <v>64</v>
      </c>
      <c r="F32" s="13"/>
      <c r="G32" s="13"/>
    </row>
    <row r="33" spans="1:7" ht="20.100000000000001" customHeight="1">
      <c r="A33" s="13" t="s">
        <v>65</v>
      </c>
      <c r="B33" s="13"/>
      <c r="C33" s="13"/>
      <c r="E33" s="13" t="s">
        <v>66</v>
      </c>
      <c r="F33" s="13"/>
      <c r="G33" s="13"/>
    </row>
    <row r="34" spans="1:7" ht="20.100000000000001" customHeight="1">
      <c r="A34" s="13" t="s">
        <v>67</v>
      </c>
      <c r="B34" s="13"/>
      <c r="C34" s="13"/>
      <c r="E34" s="13" t="s">
        <v>68</v>
      </c>
      <c r="F34" s="13"/>
      <c r="G34" s="13"/>
    </row>
    <row r="35" spans="1:7" ht="20.100000000000001" customHeight="1">
      <c r="A35" s="13" t="s">
        <v>69</v>
      </c>
      <c r="B35" s="13"/>
      <c r="C35" s="13"/>
      <c r="E35" s="13" t="s">
        <v>69</v>
      </c>
      <c r="F35" s="13"/>
      <c r="G35" s="13"/>
    </row>
    <row r="36" spans="1:7" ht="20.100000000000001" customHeight="1">
      <c r="A36" s="14" t="s">
        <v>70</v>
      </c>
      <c r="B36" s="14"/>
      <c r="C36" s="14"/>
      <c r="E36" s="14" t="s">
        <v>71</v>
      </c>
      <c r="F36" s="14"/>
      <c r="G36" s="14"/>
    </row>
  </sheetData>
  <sheetProtection password="9E13" sheet="1" objects="1" scenarios="1"/>
  <mergeCells count="59">
    <mergeCell ref="A2:G2"/>
    <mergeCell ref="A3:G3"/>
    <mergeCell ref="A6:B6"/>
    <mergeCell ref="C6:E6"/>
    <mergeCell ref="A7:B7"/>
    <mergeCell ref="C7:E7"/>
    <mergeCell ref="A8:B8"/>
    <mergeCell ref="C8:E8"/>
    <mergeCell ref="A9:B9"/>
    <mergeCell ref="C9:E9"/>
    <mergeCell ref="A11:G11"/>
    <mergeCell ref="B12:C12"/>
    <mergeCell ref="D12:G12"/>
    <mergeCell ref="B13:C13"/>
    <mergeCell ref="D13:G13"/>
    <mergeCell ref="B14:C14"/>
    <mergeCell ref="D14:G14"/>
    <mergeCell ref="B15:C15"/>
    <mergeCell ref="D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</mergeCells>
  <phoneticPr fontId="0" type="noConversion"/>
  <pageMargins left="0.4" right="0.4" top="0.4" bottom="0.4" header="0.1" footer="0.1"/>
  <pageSetup paperSize="9" scale="53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A6"/>
    </sheetView>
  </sheetViews>
  <sheetFormatPr defaultRowHeight="10.5"/>
  <cols>
    <col min="1" max="1" width="66.85546875" customWidth="1"/>
    <col min="2" max="14" width="24.85546875" customWidth="1"/>
  </cols>
  <sheetData>
    <row r="1" spans="1:14" ht="30" customHeight="1">
      <c r="A1" s="23" t="s">
        <v>246</v>
      </c>
      <c r="B1" s="23" t="s">
        <v>75</v>
      </c>
      <c r="C1" s="23" t="s">
        <v>268</v>
      </c>
      <c r="D1" s="23"/>
      <c r="E1" s="23"/>
      <c r="F1" s="23"/>
      <c r="G1" s="23"/>
      <c r="H1" s="23"/>
      <c r="I1" s="23" t="s">
        <v>268</v>
      </c>
      <c r="J1" s="23"/>
      <c r="K1" s="23"/>
      <c r="L1" s="23"/>
      <c r="M1" s="23"/>
      <c r="N1" s="23"/>
    </row>
    <row r="2" spans="1:14" ht="30" customHeight="1">
      <c r="A2" s="23"/>
      <c r="B2" s="23"/>
      <c r="C2" s="23" t="s">
        <v>188</v>
      </c>
      <c r="D2" s="23"/>
      <c r="E2" s="23"/>
      <c r="F2" s="23"/>
      <c r="G2" s="23"/>
      <c r="H2" s="23"/>
      <c r="I2" s="23" t="s">
        <v>188</v>
      </c>
      <c r="J2" s="23"/>
      <c r="K2" s="23"/>
      <c r="L2" s="23"/>
      <c r="M2" s="23"/>
      <c r="N2" s="23"/>
    </row>
    <row r="3" spans="1:14" ht="30" customHeight="1">
      <c r="A3" s="23"/>
      <c r="B3" s="23"/>
      <c r="C3" s="23" t="s">
        <v>269</v>
      </c>
      <c r="D3" s="23"/>
      <c r="E3" s="23"/>
      <c r="F3" s="23"/>
      <c r="G3" s="23"/>
      <c r="H3" s="23"/>
      <c r="I3" s="23" t="s">
        <v>270</v>
      </c>
      <c r="J3" s="23"/>
      <c r="K3" s="23"/>
      <c r="L3" s="23"/>
      <c r="M3" s="23"/>
      <c r="N3" s="23"/>
    </row>
    <row r="4" spans="1:14" ht="30" customHeight="1">
      <c r="A4" s="23"/>
      <c r="B4" s="23"/>
      <c r="C4" s="23" t="s">
        <v>254</v>
      </c>
      <c r="D4" s="23" t="s">
        <v>255</v>
      </c>
      <c r="E4" s="23" t="s">
        <v>256</v>
      </c>
      <c r="F4" s="23"/>
      <c r="G4" s="23" t="s">
        <v>257</v>
      </c>
      <c r="H4" s="23" t="s">
        <v>258</v>
      </c>
      <c r="I4" s="23" t="s">
        <v>254</v>
      </c>
      <c r="J4" s="23" t="s">
        <v>255</v>
      </c>
      <c r="K4" s="23" t="s">
        <v>256</v>
      </c>
      <c r="L4" s="23"/>
      <c r="M4" s="23" t="s">
        <v>257</v>
      </c>
      <c r="N4" s="23" t="s">
        <v>258</v>
      </c>
    </row>
    <row r="5" spans="1:14" ht="30" customHeight="1">
      <c r="A5" s="23"/>
      <c r="B5" s="23"/>
      <c r="C5" s="23"/>
      <c r="D5" s="23"/>
      <c r="E5" s="23" t="s">
        <v>188</v>
      </c>
      <c r="F5" s="23"/>
      <c r="G5" s="23"/>
      <c r="H5" s="23"/>
      <c r="I5" s="23"/>
      <c r="J5" s="23"/>
      <c r="K5" s="23" t="s">
        <v>188</v>
      </c>
      <c r="L5" s="23"/>
      <c r="M5" s="23"/>
      <c r="N5" s="23"/>
    </row>
    <row r="6" spans="1:14" ht="30" customHeight="1">
      <c r="A6" s="23"/>
      <c r="B6" s="23"/>
      <c r="C6" s="23"/>
      <c r="D6" s="23"/>
      <c r="E6" s="11" t="s">
        <v>261</v>
      </c>
      <c r="F6" s="11" t="s">
        <v>262</v>
      </c>
      <c r="G6" s="23"/>
      <c r="H6" s="23"/>
      <c r="I6" s="23"/>
      <c r="J6" s="23"/>
      <c r="K6" s="11" t="s">
        <v>261</v>
      </c>
      <c r="L6" s="11" t="s">
        <v>262</v>
      </c>
      <c r="M6" s="23"/>
      <c r="N6" s="23"/>
    </row>
    <row r="7" spans="1:14" ht="20.100000000000001" customHeight="1">
      <c r="A7" s="11" t="s">
        <v>17</v>
      </c>
      <c r="B7" s="11" t="s">
        <v>19</v>
      </c>
      <c r="C7" s="11" t="s">
        <v>22</v>
      </c>
      <c r="D7" s="11" t="s">
        <v>24</v>
      </c>
      <c r="E7" s="11" t="s">
        <v>27</v>
      </c>
      <c r="F7" s="11" t="s">
        <v>30</v>
      </c>
      <c r="G7" s="11" t="s">
        <v>32</v>
      </c>
      <c r="H7" s="11" t="s">
        <v>35</v>
      </c>
      <c r="I7" s="11" t="s">
        <v>38</v>
      </c>
      <c r="J7" s="11" t="s">
        <v>41</v>
      </c>
      <c r="K7" s="11" t="s">
        <v>43</v>
      </c>
      <c r="L7" s="11" t="s">
        <v>45</v>
      </c>
      <c r="M7" s="11" t="s">
        <v>47</v>
      </c>
      <c r="N7" s="11" t="s">
        <v>50</v>
      </c>
    </row>
    <row r="8" spans="1:14" ht="20.100000000000001" customHeight="1">
      <c r="A8" s="6" t="s">
        <v>263</v>
      </c>
      <c r="B8" s="11" t="s">
        <v>85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20.100000000000001" customHeight="1">
      <c r="A9" s="11" t="s">
        <v>239</v>
      </c>
      <c r="B9" s="11" t="s">
        <v>240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0.100000000000001" customHeight="1">
      <c r="A10" s="12" t="s">
        <v>264</v>
      </c>
      <c r="B10" s="11"/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ht="20.100000000000001" customHeight="1">
      <c r="A11" s="6" t="s">
        <v>265</v>
      </c>
      <c r="B11" s="11" t="s">
        <v>95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20.100000000000001" customHeight="1">
      <c r="A12" s="11" t="s">
        <v>239</v>
      </c>
      <c r="B12" s="11" t="s">
        <v>243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20.100000000000001" customHeight="1">
      <c r="A13" s="12" t="s">
        <v>266</v>
      </c>
      <c r="B13" s="11"/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</row>
    <row r="14" spans="1:14" ht="20.100000000000001" customHeight="1">
      <c r="A14" s="6" t="s">
        <v>267</v>
      </c>
      <c r="B14" s="11" t="s">
        <v>157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>
      <c r="A15" s="11" t="s">
        <v>239</v>
      </c>
      <c r="B15" s="11" t="s">
        <v>159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20.100000000000001" customHeight="1">
      <c r="A16" s="12" t="s">
        <v>241</v>
      </c>
      <c r="B16" s="11"/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</row>
    <row r="17" spans="1:14" ht="20.100000000000001" customHeight="1">
      <c r="A17" s="4" t="s">
        <v>102</v>
      </c>
      <c r="B17" s="7" t="s">
        <v>103</v>
      </c>
      <c r="C17" s="5">
        <f>VLOOKUP("1000",$B:$Z,2,0) + VLOOKUP("2000",$B:$Z,2,0) + VLOOKUP("3000",$B:$Z,2,0)</f>
        <v>0</v>
      </c>
      <c r="D17" s="5">
        <f>VLOOKUP("1000",$B:$Z,3,0) + VLOOKUP("2000",$B:$Z,3,0) + VLOOKUP("3000",$B:$Z,3,0)</f>
        <v>0</v>
      </c>
      <c r="E17" s="5">
        <f>VLOOKUP("1000",$B:$Z,4,0) + VLOOKUP("2000",$B:$Z,4,0) + VLOOKUP("3000",$B:$Z,4,0)</f>
        <v>0</v>
      </c>
      <c r="F17" s="5">
        <f>VLOOKUP("1000",$B:$Z,5,0) + VLOOKUP("2000",$B:$Z,5,0) + VLOOKUP("3000",$B:$Z,5,0)</f>
        <v>0</v>
      </c>
      <c r="G17" s="5">
        <f>VLOOKUP("1000",$B:$Z,6,0) + VLOOKUP("2000",$B:$Z,6,0) + VLOOKUP("3000",$B:$Z,6,0)</f>
        <v>0</v>
      </c>
      <c r="H17" s="5">
        <f>VLOOKUP("1000",$B:$Z,7,0) + VLOOKUP("2000",$B:$Z,7,0) + VLOOKUP("3000",$B:$Z,7,0)</f>
        <v>0</v>
      </c>
      <c r="I17" s="5">
        <f>VLOOKUP("1000",$B:$Z,8,0) + VLOOKUP("2000",$B:$Z,8,0) + VLOOKUP("3000",$B:$Z,8,0)</f>
        <v>0</v>
      </c>
      <c r="J17" s="5">
        <f>VLOOKUP("1000",$B:$Z,9,0) + VLOOKUP("2000",$B:$Z,9,0) + VLOOKUP("3000",$B:$Z,9,0)</f>
        <v>0</v>
      </c>
      <c r="K17" s="5">
        <f>VLOOKUP("1000",$B:$Z,10,0) + VLOOKUP("2000",$B:$Z,10,0) + VLOOKUP("3000",$B:$Z,10,0)</f>
        <v>0</v>
      </c>
      <c r="L17" s="5">
        <f>VLOOKUP("1000",$B:$Z,11,0) + VLOOKUP("2000",$B:$Z,11,0) + VLOOKUP("3000",$B:$Z,11,0)</f>
        <v>0</v>
      </c>
      <c r="M17" s="5">
        <f>VLOOKUP("1000",$B:$Z,12,0) + VLOOKUP("2000",$B:$Z,12,0) + VLOOKUP("3000",$B:$Z,12,0)</f>
        <v>0</v>
      </c>
      <c r="N17" s="5">
        <f>VLOOKUP("1000",$B:$Z,13,0) + VLOOKUP("2000",$B:$Z,13,0) + VLOOKUP("3000",$B:$Z,13,0)</f>
        <v>0</v>
      </c>
    </row>
  </sheetData>
  <mergeCells count="20">
    <mergeCell ref="H4:H6"/>
    <mergeCell ref="I4:I6"/>
    <mergeCell ref="J4:J6"/>
    <mergeCell ref="K4:L4"/>
    <mergeCell ref="M4:M6"/>
    <mergeCell ref="N4:N6"/>
    <mergeCell ref="E5:F5"/>
    <mergeCell ref="K5:L5"/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</mergeCells>
  <phoneticPr fontId="0" type="noConversion"/>
  <pageMargins left="0.4" right="0.4" top="0.4" bottom="0.4" header="0.1" footer="0.1"/>
  <pageSetup paperSize="9" scale="38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"/>
  <sheetViews>
    <sheetView workbookViewId="0">
      <selection sqref="A1:G1"/>
    </sheetView>
  </sheetViews>
  <sheetFormatPr defaultRowHeight="10.5"/>
  <cols>
    <col min="1" max="1" width="66.85546875" customWidth="1"/>
    <col min="2" max="7" width="24.85546875" customWidth="1"/>
  </cols>
  <sheetData>
    <row r="1" spans="1:7" ht="50.1" customHeight="1">
      <c r="A1" s="20" t="s">
        <v>271</v>
      </c>
      <c r="B1" s="20"/>
      <c r="C1" s="20"/>
      <c r="D1" s="20"/>
      <c r="E1" s="20"/>
      <c r="F1" s="20"/>
      <c r="G1" s="20"/>
    </row>
    <row r="2" spans="1:7" ht="30" customHeight="1">
      <c r="A2" s="23" t="s">
        <v>272</v>
      </c>
      <c r="B2" s="23" t="s">
        <v>273</v>
      </c>
      <c r="C2" s="23" t="s">
        <v>274</v>
      </c>
      <c r="D2" s="23"/>
      <c r="E2" s="23"/>
      <c r="F2" s="23" t="s">
        <v>275</v>
      </c>
      <c r="G2" s="23" t="s">
        <v>276</v>
      </c>
    </row>
    <row r="3" spans="1:7" ht="30" customHeight="1">
      <c r="A3" s="23"/>
      <c r="B3" s="23"/>
      <c r="C3" s="11" t="s">
        <v>277</v>
      </c>
      <c r="D3" s="11" t="s">
        <v>112</v>
      </c>
      <c r="E3" s="11" t="s">
        <v>113</v>
      </c>
      <c r="F3" s="23"/>
      <c r="G3" s="23"/>
    </row>
    <row r="4" spans="1:7" ht="20.100000000000001" customHeight="1">
      <c r="A4" s="11" t="s">
        <v>17</v>
      </c>
      <c r="B4" s="11" t="s">
        <v>19</v>
      </c>
      <c r="C4" s="11" t="s">
        <v>22</v>
      </c>
      <c r="D4" s="11" t="s">
        <v>24</v>
      </c>
      <c r="E4" s="11" t="s">
        <v>27</v>
      </c>
      <c r="F4" s="11" t="s">
        <v>30</v>
      </c>
      <c r="G4" s="11" t="s">
        <v>32</v>
      </c>
    </row>
    <row r="5" spans="1:7" ht="20.100000000000001" customHeight="1">
      <c r="A5" s="6" t="s">
        <v>278</v>
      </c>
      <c r="B5" s="7" t="s">
        <v>180</v>
      </c>
      <c r="C5" s="7" t="s">
        <v>180</v>
      </c>
      <c r="D5" s="7" t="s">
        <v>180</v>
      </c>
      <c r="E5" s="7" t="s">
        <v>180</v>
      </c>
      <c r="F5" s="7" t="s">
        <v>180</v>
      </c>
      <c r="G5" s="7" t="s">
        <v>180</v>
      </c>
    </row>
    <row r="6" spans="1:7" ht="20.100000000000001" customHeight="1">
      <c r="A6" s="6" t="s">
        <v>279</v>
      </c>
      <c r="B6" s="7" t="s">
        <v>180</v>
      </c>
      <c r="C6" s="7" t="s">
        <v>180</v>
      </c>
      <c r="D6" s="7" t="s">
        <v>180</v>
      </c>
      <c r="E6" s="7" t="s">
        <v>180</v>
      </c>
      <c r="F6" s="7" t="s">
        <v>180</v>
      </c>
      <c r="G6" s="7" t="s">
        <v>180</v>
      </c>
    </row>
  </sheetData>
  <sheetProtection sheet="1" objects="1" scenarios="1"/>
  <mergeCells count="6">
    <mergeCell ref="A1:G1"/>
    <mergeCell ref="A2:A3"/>
    <mergeCell ref="B2:B3"/>
    <mergeCell ref="C2:E2"/>
    <mergeCell ref="F2:F3"/>
    <mergeCell ref="G2:G3"/>
  </mergeCells>
  <phoneticPr fontId="0" type="noConversion"/>
  <pageMargins left="0.4" right="0.4" top="0.4" bottom="0.4" header="0.1" footer="0.1"/>
  <pageSetup paperSize="9" scale="70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7"/>
  <sheetViews>
    <sheetView workbookViewId="0">
      <selection sqref="A1:P1"/>
    </sheetView>
  </sheetViews>
  <sheetFormatPr defaultRowHeight="10.5"/>
  <cols>
    <col min="1" max="1" width="66.85546875" customWidth="1"/>
    <col min="2" max="16" width="24.85546875" customWidth="1"/>
  </cols>
  <sheetData>
    <row r="1" spans="1:16" ht="50.1" customHeight="1">
      <c r="A1" s="20" t="s">
        <v>280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50.1" customHeight="1">
      <c r="A2" s="20" t="s">
        <v>281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30" customHeight="1">
      <c r="A3" s="23" t="s">
        <v>282</v>
      </c>
      <c r="B3" s="23" t="s">
        <v>283</v>
      </c>
      <c r="C3" s="23" t="s">
        <v>284</v>
      </c>
      <c r="D3" s="23" t="s">
        <v>285</v>
      </c>
      <c r="E3" s="23" t="s">
        <v>286</v>
      </c>
      <c r="F3" s="23" t="s">
        <v>287</v>
      </c>
      <c r="G3" s="23"/>
      <c r="H3" s="23" t="s">
        <v>75</v>
      </c>
      <c r="I3" s="23" t="s">
        <v>288</v>
      </c>
      <c r="J3" s="23"/>
      <c r="K3" s="23"/>
      <c r="L3" s="23"/>
      <c r="M3" s="23" t="s">
        <v>289</v>
      </c>
      <c r="N3" s="23"/>
      <c r="O3" s="23"/>
      <c r="P3" s="23"/>
    </row>
    <row r="4" spans="1:16" ht="30" customHeight="1">
      <c r="A4" s="23"/>
      <c r="B4" s="23"/>
      <c r="C4" s="23"/>
      <c r="D4" s="23"/>
      <c r="E4" s="23"/>
      <c r="F4" s="23" t="s">
        <v>82</v>
      </c>
      <c r="G4" s="23" t="s">
        <v>83</v>
      </c>
      <c r="H4" s="23"/>
      <c r="I4" s="23" t="s">
        <v>81</v>
      </c>
      <c r="J4" s="23" t="s">
        <v>188</v>
      </c>
      <c r="K4" s="23"/>
      <c r="L4" s="23"/>
      <c r="M4" s="23" t="s">
        <v>81</v>
      </c>
      <c r="N4" s="23" t="s">
        <v>188</v>
      </c>
      <c r="O4" s="23"/>
      <c r="P4" s="23"/>
    </row>
    <row r="5" spans="1:16" ht="30" customHeight="1">
      <c r="A5" s="23"/>
      <c r="B5" s="23"/>
      <c r="C5" s="23"/>
      <c r="D5" s="23"/>
      <c r="E5" s="23"/>
      <c r="F5" s="23"/>
      <c r="G5" s="23"/>
      <c r="H5" s="23"/>
      <c r="I5" s="23"/>
      <c r="J5" s="23" t="s">
        <v>290</v>
      </c>
      <c r="K5" s="23"/>
      <c r="L5" s="23" t="s">
        <v>291</v>
      </c>
      <c r="M5" s="23"/>
      <c r="N5" s="23" t="s">
        <v>292</v>
      </c>
      <c r="O5" s="23" t="s">
        <v>293</v>
      </c>
      <c r="P5" s="23" t="s">
        <v>294</v>
      </c>
    </row>
    <row r="6" spans="1:16" ht="39.950000000000003" customHeight="1">
      <c r="A6" s="23"/>
      <c r="B6" s="23"/>
      <c r="C6" s="23"/>
      <c r="D6" s="23"/>
      <c r="E6" s="23"/>
      <c r="F6" s="23"/>
      <c r="G6" s="23"/>
      <c r="H6" s="23"/>
      <c r="I6" s="23"/>
      <c r="J6" s="11" t="s">
        <v>295</v>
      </c>
      <c r="K6" s="11" t="s">
        <v>296</v>
      </c>
      <c r="L6" s="23"/>
      <c r="M6" s="23"/>
      <c r="N6" s="23"/>
      <c r="O6" s="23"/>
      <c r="P6" s="23"/>
    </row>
    <row r="7" spans="1:16" ht="20.100000000000001" customHeight="1">
      <c r="A7" s="11" t="s">
        <v>17</v>
      </c>
      <c r="B7" s="11" t="s">
        <v>19</v>
      </c>
      <c r="C7" s="11" t="s">
        <v>22</v>
      </c>
      <c r="D7" s="11" t="s">
        <v>24</v>
      </c>
      <c r="E7" s="11" t="s">
        <v>27</v>
      </c>
      <c r="F7" s="11" t="s">
        <v>30</v>
      </c>
      <c r="G7" s="11" t="s">
        <v>32</v>
      </c>
      <c r="H7" s="11" t="s">
        <v>35</v>
      </c>
      <c r="I7" s="11" t="s">
        <v>38</v>
      </c>
      <c r="J7" s="11" t="s">
        <v>41</v>
      </c>
      <c r="K7" s="11" t="s">
        <v>43</v>
      </c>
      <c r="L7" s="11" t="s">
        <v>45</v>
      </c>
      <c r="M7" s="11" t="s">
        <v>47</v>
      </c>
      <c r="N7" s="11" t="s">
        <v>50</v>
      </c>
      <c r="O7" s="11" t="s">
        <v>53</v>
      </c>
      <c r="P7" s="11" t="s">
        <v>56</v>
      </c>
    </row>
    <row r="8" spans="1:16" ht="30" customHeight="1">
      <c r="A8" s="6" t="s">
        <v>297</v>
      </c>
      <c r="B8" s="7" t="s">
        <v>180</v>
      </c>
      <c r="C8" s="7" t="s">
        <v>180</v>
      </c>
      <c r="D8" s="7" t="s">
        <v>180</v>
      </c>
      <c r="E8" s="7" t="s">
        <v>180</v>
      </c>
      <c r="F8" s="7" t="s">
        <v>180</v>
      </c>
      <c r="G8" s="7" t="s">
        <v>180</v>
      </c>
      <c r="H8" s="7" t="s">
        <v>85</v>
      </c>
      <c r="I8" s="5">
        <v>6777.3</v>
      </c>
      <c r="J8" s="5">
        <v>6777.3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</row>
    <row r="9" spans="1:16" ht="30" customHeight="1">
      <c r="A9" s="12" t="s">
        <v>188</v>
      </c>
      <c r="B9" s="11"/>
      <c r="C9" s="11"/>
      <c r="D9" s="11"/>
      <c r="E9" s="11"/>
      <c r="F9" s="11"/>
      <c r="G9" s="11"/>
      <c r="H9" s="11" t="s">
        <v>298</v>
      </c>
      <c r="I9" s="11"/>
      <c r="J9" s="11"/>
      <c r="K9" s="11"/>
      <c r="L9" s="11"/>
      <c r="M9" s="11"/>
      <c r="N9" s="11"/>
      <c r="O9" s="11"/>
      <c r="P9" s="11"/>
    </row>
    <row r="10" spans="1:16" ht="30" customHeight="1">
      <c r="A10" s="12" t="s">
        <v>299</v>
      </c>
      <c r="B10" s="12" t="s">
        <v>300</v>
      </c>
      <c r="C10" s="12" t="s">
        <v>301</v>
      </c>
      <c r="D10" s="12" t="s">
        <v>16</v>
      </c>
      <c r="E10" s="12" t="s">
        <v>302</v>
      </c>
      <c r="F10" s="12" t="s">
        <v>303</v>
      </c>
      <c r="G10" s="12" t="s">
        <v>304</v>
      </c>
      <c r="H10" s="12"/>
      <c r="I10" s="10">
        <v>773.4</v>
      </c>
      <c r="J10" s="10">
        <v>773.4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16" ht="30" customHeight="1">
      <c r="A11" s="12" t="s">
        <v>305</v>
      </c>
      <c r="B11" s="12" t="s">
        <v>306</v>
      </c>
      <c r="C11" s="12" t="s">
        <v>307</v>
      </c>
      <c r="D11" s="12" t="s">
        <v>16</v>
      </c>
      <c r="E11" s="12" t="s">
        <v>308</v>
      </c>
      <c r="F11" s="12" t="s">
        <v>303</v>
      </c>
      <c r="G11" s="12" t="s">
        <v>304</v>
      </c>
      <c r="H11" s="12"/>
      <c r="I11" s="10">
        <v>78.400000000000006</v>
      </c>
      <c r="J11" s="10">
        <v>78.400000000000006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</row>
    <row r="12" spans="1:16" ht="30" customHeight="1">
      <c r="A12" s="12" t="s">
        <v>309</v>
      </c>
      <c r="B12" s="12" t="s">
        <v>300</v>
      </c>
      <c r="C12" s="12" t="s">
        <v>310</v>
      </c>
      <c r="D12" s="12" t="s">
        <v>16</v>
      </c>
      <c r="E12" s="12" t="s">
        <v>302</v>
      </c>
      <c r="F12" s="12" t="s">
        <v>303</v>
      </c>
      <c r="G12" s="12" t="s">
        <v>304</v>
      </c>
      <c r="H12" s="12"/>
      <c r="I12" s="10">
        <v>332.6</v>
      </c>
      <c r="J12" s="10">
        <v>332.6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</row>
    <row r="13" spans="1:16" ht="30" customHeight="1">
      <c r="A13" s="12" t="s">
        <v>311</v>
      </c>
      <c r="B13" s="12" t="s">
        <v>300</v>
      </c>
      <c r="C13" s="12" t="s">
        <v>312</v>
      </c>
      <c r="D13" s="12" t="s">
        <v>16</v>
      </c>
      <c r="E13" s="12" t="s">
        <v>302</v>
      </c>
      <c r="F13" s="12" t="s">
        <v>303</v>
      </c>
      <c r="G13" s="12" t="s">
        <v>304</v>
      </c>
      <c r="H13" s="12"/>
      <c r="I13" s="10">
        <v>101.7</v>
      </c>
      <c r="J13" s="10">
        <v>101.7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</row>
    <row r="14" spans="1:16" ht="30" customHeight="1">
      <c r="A14" s="12" t="s">
        <v>313</v>
      </c>
      <c r="B14" s="12" t="s">
        <v>300</v>
      </c>
      <c r="C14" s="12" t="s">
        <v>314</v>
      </c>
      <c r="D14" s="12" t="s">
        <v>16</v>
      </c>
      <c r="E14" s="12" t="s">
        <v>315</v>
      </c>
      <c r="F14" s="12" t="s">
        <v>303</v>
      </c>
      <c r="G14" s="12" t="s">
        <v>304</v>
      </c>
      <c r="H14" s="12"/>
      <c r="I14" s="10">
        <v>105.5</v>
      </c>
      <c r="J14" s="10">
        <v>105.5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</row>
    <row r="15" spans="1:16" ht="30" customHeight="1">
      <c r="A15" s="12" t="s">
        <v>316</v>
      </c>
      <c r="B15" s="12" t="s">
        <v>317</v>
      </c>
      <c r="C15" s="12" t="s">
        <v>318</v>
      </c>
      <c r="D15" s="12" t="s">
        <v>16</v>
      </c>
      <c r="E15" s="12" t="s">
        <v>319</v>
      </c>
      <c r="F15" s="12" t="s">
        <v>303</v>
      </c>
      <c r="G15" s="12" t="s">
        <v>304</v>
      </c>
      <c r="H15" s="12"/>
      <c r="I15" s="10">
        <v>39.5</v>
      </c>
      <c r="J15" s="10">
        <v>39.5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</row>
    <row r="16" spans="1:16" ht="30" customHeight="1">
      <c r="A16" s="12" t="s">
        <v>320</v>
      </c>
      <c r="B16" s="12" t="s">
        <v>321</v>
      </c>
      <c r="C16" s="12" t="s">
        <v>322</v>
      </c>
      <c r="D16" s="12" t="s">
        <v>16</v>
      </c>
      <c r="E16" s="12" t="s">
        <v>319</v>
      </c>
      <c r="F16" s="12" t="s">
        <v>303</v>
      </c>
      <c r="G16" s="12" t="s">
        <v>304</v>
      </c>
      <c r="H16" s="12"/>
      <c r="I16" s="10">
        <v>726.5</v>
      </c>
      <c r="J16" s="10">
        <v>726.5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</row>
    <row r="17" spans="1:16" ht="30" customHeight="1">
      <c r="A17" s="12" t="s">
        <v>323</v>
      </c>
      <c r="B17" s="12" t="s">
        <v>324</v>
      </c>
      <c r="C17" s="12" t="s">
        <v>325</v>
      </c>
      <c r="D17" s="12" t="s">
        <v>16</v>
      </c>
      <c r="E17" s="12" t="s">
        <v>326</v>
      </c>
      <c r="F17" s="12" t="s">
        <v>327</v>
      </c>
      <c r="G17" s="12" t="s">
        <v>328</v>
      </c>
      <c r="H17" s="12"/>
      <c r="I17" s="10">
        <v>87</v>
      </c>
      <c r="J17" s="10">
        <v>87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</row>
    <row r="18" spans="1:16" ht="30" customHeight="1">
      <c r="A18" s="12" t="s">
        <v>323</v>
      </c>
      <c r="B18" s="12" t="s">
        <v>324</v>
      </c>
      <c r="C18" s="12" t="s">
        <v>329</v>
      </c>
      <c r="D18" s="12" t="s">
        <v>16</v>
      </c>
      <c r="E18" s="12" t="s">
        <v>330</v>
      </c>
      <c r="F18" s="12" t="s">
        <v>327</v>
      </c>
      <c r="G18" s="12" t="s">
        <v>328</v>
      </c>
      <c r="H18" s="12"/>
      <c r="I18" s="10">
        <v>82</v>
      </c>
      <c r="J18" s="10">
        <v>82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</row>
    <row r="19" spans="1:16" ht="30" customHeight="1">
      <c r="A19" s="12" t="s">
        <v>331</v>
      </c>
      <c r="B19" s="12" t="s">
        <v>332</v>
      </c>
      <c r="C19" s="12" t="s">
        <v>333</v>
      </c>
      <c r="D19" s="12" t="s">
        <v>16</v>
      </c>
      <c r="E19" s="12" t="s">
        <v>319</v>
      </c>
      <c r="F19" s="12" t="s">
        <v>303</v>
      </c>
      <c r="G19" s="12" t="s">
        <v>304</v>
      </c>
      <c r="H19" s="12"/>
      <c r="I19" s="10">
        <v>2156</v>
      </c>
      <c r="J19" s="10">
        <v>2156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</row>
    <row r="20" spans="1:16" ht="30" customHeight="1">
      <c r="A20" s="12" t="s">
        <v>334</v>
      </c>
      <c r="B20" s="12" t="s">
        <v>324</v>
      </c>
      <c r="C20" s="12" t="s">
        <v>335</v>
      </c>
      <c r="D20" s="12" t="s">
        <v>16</v>
      </c>
      <c r="E20" s="12" t="s">
        <v>319</v>
      </c>
      <c r="F20" s="12" t="s">
        <v>303</v>
      </c>
      <c r="G20" s="12" t="s">
        <v>304</v>
      </c>
      <c r="H20" s="12"/>
      <c r="I20" s="10">
        <v>365.4</v>
      </c>
      <c r="J20" s="10">
        <v>365.4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</row>
    <row r="21" spans="1:16" ht="30" customHeight="1">
      <c r="A21" s="12" t="s">
        <v>336</v>
      </c>
      <c r="B21" s="12" t="s">
        <v>337</v>
      </c>
      <c r="C21" s="12" t="s">
        <v>338</v>
      </c>
      <c r="D21" s="12" t="s">
        <v>16</v>
      </c>
      <c r="E21" s="12" t="s">
        <v>319</v>
      </c>
      <c r="F21" s="12" t="s">
        <v>303</v>
      </c>
      <c r="G21" s="12" t="s">
        <v>304</v>
      </c>
      <c r="H21" s="12"/>
      <c r="I21" s="10">
        <v>210.4</v>
      </c>
      <c r="J21" s="10">
        <v>210.4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</row>
    <row r="22" spans="1:16" ht="30" customHeight="1">
      <c r="A22" s="12" t="s">
        <v>339</v>
      </c>
      <c r="B22" s="12" t="s">
        <v>300</v>
      </c>
      <c r="C22" s="12" t="s">
        <v>340</v>
      </c>
      <c r="D22" s="12" t="s">
        <v>16</v>
      </c>
      <c r="E22" s="12" t="s">
        <v>319</v>
      </c>
      <c r="F22" s="12" t="s">
        <v>303</v>
      </c>
      <c r="G22" s="12" t="s">
        <v>304</v>
      </c>
      <c r="H22" s="12"/>
      <c r="I22" s="10">
        <v>54.5</v>
      </c>
      <c r="J22" s="10">
        <v>54.5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6" ht="30" customHeight="1">
      <c r="A23" s="12" t="s">
        <v>341</v>
      </c>
      <c r="B23" s="12" t="s">
        <v>300</v>
      </c>
      <c r="C23" s="12" t="s">
        <v>342</v>
      </c>
      <c r="D23" s="12" t="s">
        <v>16</v>
      </c>
      <c r="E23" s="12" t="s">
        <v>319</v>
      </c>
      <c r="F23" s="12" t="s">
        <v>303</v>
      </c>
      <c r="G23" s="12" t="s">
        <v>304</v>
      </c>
      <c r="H23" s="12"/>
      <c r="I23" s="10">
        <v>57.1</v>
      </c>
      <c r="J23" s="10">
        <v>57.1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</row>
    <row r="24" spans="1:16" ht="30" customHeight="1">
      <c r="A24" s="12" t="s">
        <v>343</v>
      </c>
      <c r="B24" s="12" t="s">
        <v>344</v>
      </c>
      <c r="C24" s="12" t="s">
        <v>345</v>
      </c>
      <c r="D24" s="12" t="s">
        <v>16</v>
      </c>
      <c r="E24" s="12" t="s">
        <v>319</v>
      </c>
      <c r="F24" s="12" t="s">
        <v>303</v>
      </c>
      <c r="G24" s="12" t="s">
        <v>304</v>
      </c>
      <c r="H24" s="12"/>
      <c r="I24" s="10">
        <v>176.2</v>
      </c>
      <c r="J24" s="10">
        <v>176.2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</row>
    <row r="25" spans="1:16" ht="30" customHeight="1">
      <c r="A25" s="12" t="s">
        <v>346</v>
      </c>
      <c r="B25" s="12" t="s">
        <v>347</v>
      </c>
      <c r="C25" s="12" t="s">
        <v>348</v>
      </c>
      <c r="D25" s="12" t="s">
        <v>16</v>
      </c>
      <c r="E25" s="12" t="s">
        <v>319</v>
      </c>
      <c r="F25" s="12" t="s">
        <v>303</v>
      </c>
      <c r="G25" s="12" t="s">
        <v>304</v>
      </c>
      <c r="H25" s="12"/>
      <c r="I25" s="10">
        <v>105.9</v>
      </c>
      <c r="J25" s="10">
        <v>105.9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</row>
    <row r="26" spans="1:16" ht="30" customHeight="1">
      <c r="A26" s="12" t="s">
        <v>349</v>
      </c>
      <c r="B26" s="12" t="s">
        <v>350</v>
      </c>
      <c r="C26" s="12" t="s">
        <v>351</v>
      </c>
      <c r="D26" s="12" t="s">
        <v>16</v>
      </c>
      <c r="E26" s="12" t="s">
        <v>319</v>
      </c>
      <c r="F26" s="12" t="s">
        <v>303</v>
      </c>
      <c r="G26" s="12" t="s">
        <v>304</v>
      </c>
      <c r="H26" s="12"/>
      <c r="I26" s="10">
        <v>50.6</v>
      </c>
      <c r="J26" s="10">
        <v>50.6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</row>
    <row r="27" spans="1:16" ht="30" customHeight="1">
      <c r="A27" s="12" t="s">
        <v>352</v>
      </c>
      <c r="B27" s="12" t="s">
        <v>324</v>
      </c>
      <c r="C27" s="12" t="s">
        <v>353</v>
      </c>
      <c r="D27" s="12" t="s">
        <v>16</v>
      </c>
      <c r="E27" s="12" t="s">
        <v>319</v>
      </c>
      <c r="F27" s="12" t="s">
        <v>303</v>
      </c>
      <c r="G27" s="12" t="s">
        <v>304</v>
      </c>
      <c r="H27" s="12"/>
      <c r="I27" s="10">
        <v>122.4</v>
      </c>
      <c r="J27" s="10">
        <v>122.4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</row>
    <row r="28" spans="1:16" ht="30" customHeight="1">
      <c r="A28" s="12" t="s">
        <v>354</v>
      </c>
      <c r="B28" s="12" t="s">
        <v>324</v>
      </c>
      <c r="C28" s="12" t="s">
        <v>355</v>
      </c>
      <c r="D28" s="12" t="s">
        <v>16</v>
      </c>
      <c r="E28" s="12" t="s">
        <v>319</v>
      </c>
      <c r="F28" s="12" t="s">
        <v>303</v>
      </c>
      <c r="G28" s="12" t="s">
        <v>304</v>
      </c>
      <c r="H28" s="12"/>
      <c r="I28" s="10">
        <v>41.9</v>
      </c>
      <c r="J28" s="10">
        <v>41.9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</row>
    <row r="29" spans="1:16" ht="30" customHeight="1">
      <c r="A29" s="12" t="s">
        <v>356</v>
      </c>
      <c r="B29" s="12" t="s">
        <v>300</v>
      </c>
      <c r="C29" s="12" t="s">
        <v>357</v>
      </c>
      <c r="D29" s="12" t="s">
        <v>16</v>
      </c>
      <c r="E29" s="12" t="s">
        <v>319</v>
      </c>
      <c r="F29" s="12" t="s">
        <v>303</v>
      </c>
      <c r="G29" s="12" t="s">
        <v>304</v>
      </c>
      <c r="H29" s="12"/>
      <c r="I29" s="10">
        <v>77.3</v>
      </c>
      <c r="J29" s="10">
        <v>77.3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</row>
    <row r="30" spans="1:16" ht="30" customHeight="1">
      <c r="A30" s="12" t="s">
        <v>358</v>
      </c>
      <c r="B30" s="12" t="s">
        <v>359</v>
      </c>
      <c r="C30" s="12" t="s">
        <v>360</v>
      </c>
      <c r="D30" s="12" t="s">
        <v>16</v>
      </c>
      <c r="E30" s="12" t="s">
        <v>319</v>
      </c>
      <c r="F30" s="12" t="s">
        <v>303</v>
      </c>
      <c r="G30" s="12" t="s">
        <v>304</v>
      </c>
      <c r="H30" s="12"/>
      <c r="I30" s="10">
        <v>502.3</v>
      </c>
      <c r="J30" s="10">
        <v>502.3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</row>
    <row r="31" spans="1:16" ht="30" customHeight="1">
      <c r="A31" s="12" t="s">
        <v>361</v>
      </c>
      <c r="B31" s="12" t="s">
        <v>362</v>
      </c>
      <c r="C31" s="12" t="s">
        <v>363</v>
      </c>
      <c r="D31" s="12" t="s">
        <v>16</v>
      </c>
      <c r="E31" s="12" t="s">
        <v>326</v>
      </c>
      <c r="F31" s="12" t="s">
        <v>303</v>
      </c>
      <c r="G31" s="12" t="s">
        <v>304</v>
      </c>
      <c r="H31" s="12"/>
      <c r="I31" s="10">
        <v>11.3</v>
      </c>
      <c r="J31" s="10">
        <v>11.3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</row>
    <row r="32" spans="1:16" ht="30" customHeight="1">
      <c r="A32" s="12" t="s">
        <v>361</v>
      </c>
      <c r="B32" s="12" t="s">
        <v>364</v>
      </c>
      <c r="C32" s="12" t="s">
        <v>365</v>
      </c>
      <c r="D32" s="12" t="s">
        <v>16</v>
      </c>
      <c r="E32" s="12" t="s">
        <v>326</v>
      </c>
      <c r="F32" s="12" t="s">
        <v>303</v>
      </c>
      <c r="G32" s="12" t="s">
        <v>304</v>
      </c>
      <c r="H32" s="12"/>
      <c r="I32" s="10">
        <v>15.7</v>
      </c>
      <c r="J32" s="10">
        <v>15.7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</row>
    <row r="33" spans="1:16" ht="30" customHeight="1">
      <c r="A33" s="12" t="s">
        <v>361</v>
      </c>
      <c r="B33" s="12" t="s">
        <v>366</v>
      </c>
      <c r="C33" s="12" t="s">
        <v>367</v>
      </c>
      <c r="D33" s="12" t="s">
        <v>16</v>
      </c>
      <c r="E33" s="12" t="s">
        <v>326</v>
      </c>
      <c r="F33" s="12" t="s">
        <v>303</v>
      </c>
      <c r="G33" s="12" t="s">
        <v>304</v>
      </c>
      <c r="H33" s="12"/>
      <c r="I33" s="10">
        <v>16.5</v>
      </c>
      <c r="J33" s="10">
        <v>16.5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</row>
    <row r="34" spans="1:16" ht="30" customHeight="1">
      <c r="A34" s="12" t="s">
        <v>368</v>
      </c>
      <c r="B34" s="12" t="s">
        <v>369</v>
      </c>
      <c r="C34" s="12" t="s">
        <v>370</v>
      </c>
      <c r="D34" s="12" t="s">
        <v>16</v>
      </c>
      <c r="E34" s="12" t="s">
        <v>319</v>
      </c>
      <c r="F34" s="12" t="s">
        <v>303</v>
      </c>
      <c r="G34" s="12" t="s">
        <v>304</v>
      </c>
      <c r="H34" s="12"/>
      <c r="I34" s="10">
        <v>121</v>
      </c>
      <c r="J34" s="10">
        <v>121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</row>
    <row r="35" spans="1:16" ht="30" customHeight="1">
      <c r="A35" s="12" t="s">
        <v>371</v>
      </c>
      <c r="B35" s="12" t="s">
        <v>372</v>
      </c>
      <c r="C35" s="12" t="s">
        <v>373</v>
      </c>
      <c r="D35" s="12" t="s">
        <v>16</v>
      </c>
      <c r="E35" s="12" t="s">
        <v>319</v>
      </c>
      <c r="F35" s="12" t="s">
        <v>303</v>
      </c>
      <c r="G35" s="12" t="s">
        <v>304</v>
      </c>
      <c r="H35" s="12"/>
      <c r="I35" s="10">
        <v>249.8</v>
      </c>
      <c r="J35" s="10">
        <v>249.8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</row>
    <row r="36" spans="1:16" ht="30" customHeight="1">
      <c r="A36" s="12" t="s">
        <v>374</v>
      </c>
      <c r="B36" s="12" t="s">
        <v>300</v>
      </c>
      <c r="C36" s="12" t="s">
        <v>375</v>
      </c>
      <c r="D36" s="12" t="s">
        <v>16</v>
      </c>
      <c r="E36" s="12" t="s">
        <v>319</v>
      </c>
      <c r="F36" s="12" t="s">
        <v>303</v>
      </c>
      <c r="G36" s="12" t="s">
        <v>304</v>
      </c>
      <c r="H36" s="12"/>
      <c r="I36" s="10">
        <v>79.599999999999994</v>
      </c>
      <c r="J36" s="10">
        <v>79.599999999999994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</row>
    <row r="37" spans="1:16" ht="30" customHeight="1">
      <c r="A37" s="12" t="s">
        <v>376</v>
      </c>
      <c r="B37" s="12" t="s">
        <v>377</v>
      </c>
      <c r="C37" s="12" t="s">
        <v>378</v>
      </c>
      <c r="D37" s="12" t="s">
        <v>16</v>
      </c>
      <c r="E37" s="12" t="s">
        <v>319</v>
      </c>
      <c r="F37" s="12" t="s">
        <v>303</v>
      </c>
      <c r="G37" s="12" t="s">
        <v>304</v>
      </c>
      <c r="H37" s="12"/>
      <c r="I37" s="10">
        <v>36.799999999999997</v>
      </c>
      <c r="J37" s="10">
        <v>36.799999999999997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</row>
    <row r="38" spans="1:16" ht="30" customHeight="1">
      <c r="A38" s="6" t="s">
        <v>379</v>
      </c>
      <c r="B38" s="7" t="s">
        <v>180</v>
      </c>
      <c r="C38" s="7" t="s">
        <v>180</v>
      </c>
      <c r="D38" s="7" t="s">
        <v>180</v>
      </c>
      <c r="E38" s="7" t="s">
        <v>180</v>
      </c>
      <c r="F38" s="7" t="s">
        <v>180</v>
      </c>
      <c r="G38" s="7" t="s">
        <v>180</v>
      </c>
      <c r="H38" s="7" t="s">
        <v>95</v>
      </c>
      <c r="I38" s="5">
        <v>499</v>
      </c>
      <c r="J38" s="5">
        <v>499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</row>
    <row r="39" spans="1:16" ht="30" customHeight="1">
      <c r="A39" s="12" t="s">
        <v>188</v>
      </c>
      <c r="B39" s="11"/>
      <c r="C39" s="11"/>
      <c r="D39" s="11"/>
      <c r="E39" s="11"/>
      <c r="F39" s="11"/>
      <c r="G39" s="11"/>
      <c r="H39" s="11" t="s">
        <v>380</v>
      </c>
      <c r="I39" s="11"/>
      <c r="J39" s="11"/>
      <c r="K39" s="11"/>
      <c r="L39" s="11"/>
      <c r="M39" s="11"/>
      <c r="N39" s="11"/>
      <c r="O39" s="11"/>
      <c r="P39" s="11"/>
    </row>
    <row r="40" spans="1:16" ht="30" customHeight="1">
      <c r="A40" s="12" t="s">
        <v>323</v>
      </c>
      <c r="B40" s="12" t="s">
        <v>381</v>
      </c>
      <c r="C40" s="12" t="s">
        <v>382</v>
      </c>
      <c r="D40" s="12" t="s">
        <v>16</v>
      </c>
      <c r="E40" s="12" t="s">
        <v>383</v>
      </c>
      <c r="F40" s="12" t="s">
        <v>327</v>
      </c>
      <c r="G40" s="12" t="s">
        <v>328</v>
      </c>
      <c r="H40" s="12"/>
      <c r="I40" s="10">
        <v>100</v>
      </c>
      <c r="J40" s="10">
        <v>100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</row>
    <row r="41" spans="1:16" ht="30" customHeight="1">
      <c r="A41" s="12" t="s">
        <v>323</v>
      </c>
      <c r="B41" s="12" t="s">
        <v>364</v>
      </c>
      <c r="C41" s="12" t="s">
        <v>384</v>
      </c>
      <c r="D41" s="12" t="s">
        <v>16</v>
      </c>
      <c r="E41" s="12" t="s">
        <v>385</v>
      </c>
      <c r="F41" s="12" t="s">
        <v>327</v>
      </c>
      <c r="G41" s="12" t="s">
        <v>328</v>
      </c>
      <c r="H41" s="12"/>
      <c r="I41" s="10">
        <v>150</v>
      </c>
      <c r="J41" s="10">
        <v>150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</row>
    <row r="42" spans="1:16" ht="30" customHeight="1">
      <c r="A42" s="12" t="s">
        <v>323</v>
      </c>
      <c r="B42" s="12" t="s">
        <v>300</v>
      </c>
      <c r="C42" s="12" t="s">
        <v>386</v>
      </c>
      <c r="D42" s="12" t="s">
        <v>16</v>
      </c>
      <c r="E42" s="12" t="s">
        <v>387</v>
      </c>
      <c r="F42" s="12" t="s">
        <v>327</v>
      </c>
      <c r="G42" s="12" t="s">
        <v>328</v>
      </c>
      <c r="H42" s="12"/>
      <c r="I42" s="10">
        <v>196</v>
      </c>
      <c r="J42" s="10">
        <v>196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</row>
    <row r="43" spans="1:16" ht="30" customHeight="1">
      <c r="A43" s="12" t="s">
        <v>388</v>
      </c>
      <c r="B43" s="12" t="s">
        <v>389</v>
      </c>
      <c r="C43" s="12" t="s">
        <v>390</v>
      </c>
      <c r="D43" s="12" t="s">
        <v>16</v>
      </c>
      <c r="E43" s="12" t="s">
        <v>383</v>
      </c>
      <c r="F43" s="12" t="s">
        <v>327</v>
      </c>
      <c r="G43" s="12" t="s">
        <v>328</v>
      </c>
      <c r="H43" s="12"/>
      <c r="I43" s="10">
        <v>50</v>
      </c>
      <c r="J43" s="10">
        <v>50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</row>
    <row r="44" spans="1:16" ht="30" customHeight="1">
      <c r="A44" s="12" t="s">
        <v>391</v>
      </c>
      <c r="B44" s="12" t="s">
        <v>324</v>
      </c>
      <c r="C44" s="12" t="s">
        <v>392</v>
      </c>
      <c r="D44" s="12" t="s">
        <v>16</v>
      </c>
      <c r="E44" s="12" t="s">
        <v>393</v>
      </c>
      <c r="F44" s="12" t="s">
        <v>394</v>
      </c>
      <c r="G44" s="12" t="s">
        <v>395</v>
      </c>
      <c r="H44" s="12"/>
      <c r="I44" s="10">
        <v>1</v>
      </c>
      <c r="J44" s="10">
        <v>1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</row>
    <row r="45" spans="1:16" ht="30" customHeight="1">
      <c r="A45" s="12" t="s">
        <v>396</v>
      </c>
      <c r="B45" s="12" t="s">
        <v>324</v>
      </c>
      <c r="C45" s="12" t="s">
        <v>397</v>
      </c>
      <c r="D45" s="12" t="s">
        <v>16</v>
      </c>
      <c r="E45" s="12" t="s">
        <v>393</v>
      </c>
      <c r="F45" s="12" t="s">
        <v>394</v>
      </c>
      <c r="G45" s="12" t="s">
        <v>395</v>
      </c>
      <c r="H45" s="12"/>
      <c r="I45" s="10">
        <v>1</v>
      </c>
      <c r="J45" s="10">
        <v>1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</row>
    <row r="46" spans="1:16" ht="30" customHeight="1">
      <c r="A46" s="12" t="s">
        <v>396</v>
      </c>
      <c r="B46" s="12" t="s">
        <v>324</v>
      </c>
      <c r="C46" s="12" t="s">
        <v>398</v>
      </c>
      <c r="D46" s="12" t="s">
        <v>16</v>
      </c>
      <c r="E46" s="12" t="s">
        <v>393</v>
      </c>
      <c r="F46" s="12" t="s">
        <v>394</v>
      </c>
      <c r="G46" s="12" t="s">
        <v>395</v>
      </c>
      <c r="H46" s="12"/>
      <c r="I46" s="10">
        <v>1</v>
      </c>
      <c r="J46" s="10">
        <v>1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</row>
    <row r="47" spans="1:16" ht="20.100000000000001" customHeight="1">
      <c r="G47" s="4" t="s">
        <v>102</v>
      </c>
      <c r="H47" s="7" t="s">
        <v>103</v>
      </c>
      <c r="I47" s="5">
        <f>VLOOKUP("1000",$H:$Z,2,0) + VLOOKUP("2000",$H:$Z,2,0)</f>
        <v>7276.3</v>
      </c>
      <c r="J47" s="5">
        <f>VLOOKUP("1000",$H:$Z,3,0) + VLOOKUP("2000",$H:$Z,3,0)</f>
        <v>7276.3</v>
      </c>
      <c r="K47" s="5">
        <f>VLOOKUP("1000",$H:$Z,4,0) + VLOOKUP("2000",$H:$Z,4,0)</f>
        <v>0</v>
      </c>
      <c r="L47" s="5">
        <f>VLOOKUP("1000",$H:$Z,5,0) + VLOOKUP("2000",$H:$Z,5,0)</f>
        <v>0</v>
      </c>
      <c r="M47" s="5">
        <f>VLOOKUP("1000",$H:$Z,6,0) + VLOOKUP("2000",$H:$Z,6,0)</f>
        <v>0</v>
      </c>
      <c r="N47" s="5">
        <f>VLOOKUP("1000",$H:$Z,7,0) + VLOOKUP("2000",$H:$Z,7,0)</f>
        <v>0</v>
      </c>
      <c r="O47" s="5">
        <f>VLOOKUP("1000",$H:$Z,8,0) + VLOOKUP("2000",$H:$Z,8,0)</f>
        <v>0</v>
      </c>
      <c r="P47" s="5">
        <f>VLOOKUP("1000",$H:$Z,9,0) + VLOOKUP("2000",$H:$Z,9,0)</f>
        <v>0</v>
      </c>
    </row>
  </sheetData>
  <mergeCells count="22">
    <mergeCell ref="A1:P1"/>
    <mergeCell ref="A2:P2"/>
    <mergeCell ref="A3:A6"/>
    <mergeCell ref="B3:B6"/>
    <mergeCell ref="C3:C6"/>
    <mergeCell ref="D3:D6"/>
    <mergeCell ref="E3:E6"/>
    <mergeCell ref="F3:G3"/>
    <mergeCell ref="H3:H6"/>
    <mergeCell ref="I3:L3"/>
    <mergeCell ref="M3:P3"/>
    <mergeCell ref="F4:F6"/>
    <mergeCell ref="G4:G6"/>
    <mergeCell ref="I4:I6"/>
    <mergeCell ref="J4:L4"/>
    <mergeCell ref="M4:M6"/>
    <mergeCell ref="N4:P4"/>
    <mergeCell ref="J5:K5"/>
    <mergeCell ref="L5:L6"/>
    <mergeCell ref="N5:N6"/>
    <mergeCell ref="O5:O6"/>
    <mergeCell ref="P5:P6"/>
  </mergeCells>
  <phoneticPr fontId="0" type="noConversion"/>
  <pageMargins left="0.4" right="0.4" top="0.4" bottom="0.4" header="0.1" footer="0.1"/>
  <pageSetup paperSize="9" scale="34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workbookViewId="0">
      <selection sqref="A1:A5"/>
    </sheetView>
  </sheetViews>
  <sheetFormatPr defaultRowHeight="10.5"/>
  <cols>
    <col min="1" max="1" width="66.85546875" customWidth="1"/>
    <col min="2" max="16" width="24.85546875" customWidth="1"/>
  </cols>
  <sheetData>
    <row r="1" spans="1:16" ht="30" customHeight="1">
      <c r="A1" s="23" t="s">
        <v>282</v>
      </c>
      <c r="B1" s="23" t="s">
        <v>75</v>
      </c>
      <c r="C1" s="23" t="s">
        <v>399</v>
      </c>
      <c r="D1" s="23"/>
      <c r="E1" s="23"/>
      <c r="F1" s="23"/>
      <c r="G1" s="23" t="s">
        <v>400</v>
      </c>
      <c r="H1" s="23"/>
      <c r="I1" s="23"/>
      <c r="J1" s="23"/>
      <c r="K1" s="23"/>
      <c r="L1" s="23"/>
      <c r="M1" s="23"/>
      <c r="N1" s="23"/>
      <c r="O1" s="23"/>
      <c r="P1" s="23"/>
    </row>
    <row r="2" spans="1:16" ht="30" customHeight="1">
      <c r="A2" s="23"/>
      <c r="B2" s="23"/>
      <c r="C2" s="23" t="s">
        <v>81</v>
      </c>
      <c r="D2" s="23" t="s">
        <v>239</v>
      </c>
      <c r="E2" s="23"/>
      <c r="F2" s="23"/>
      <c r="G2" s="23" t="s">
        <v>81</v>
      </c>
      <c r="H2" s="23" t="s">
        <v>239</v>
      </c>
      <c r="I2" s="23"/>
      <c r="J2" s="23"/>
      <c r="K2" s="23"/>
      <c r="L2" s="23"/>
      <c r="M2" s="23"/>
      <c r="N2" s="23"/>
      <c r="O2" s="23"/>
      <c r="P2" s="23"/>
    </row>
    <row r="3" spans="1:16" ht="30" customHeight="1">
      <c r="A3" s="23"/>
      <c r="B3" s="23"/>
      <c r="C3" s="23"/>
      <c r="D3" s="23" t="s">
        <v>401</v>
      </c>
      <c r="E3" s="23" t="s">
        <v>402</v>
      </c>
      <c r="F3" s="23"/>
      <c r="G3" s="23"/>
      <c r="H3" s="23" t="s">
        <v>403</v>
      </c>
      <c r="I3" s="23"/>
      <c r="J3" s="23"/>
      <c r="K3" s="23" t="s">
        <v>404</v>
      </c>
      <c r="L3" s="23"/>
      <c r="M3" s="23"/>
      <c r="N3" s="23" t="s">
        <v>405</v>
      </c>
      <c r="O3" s="23"/>
      <c r="P3" s="23"/>
    </row>
    <row r="4" spans="1:16" ht="30" customHeight="1">
      <c r="A4" s="23"/>
      <c r="B4" s="23"/>
      <c r="C4" s="23"/>
      <c r="D4" s="23"/>
      <c r="E4" s="23" t="s">
        <v>406</v>
      </c>
      <c r="F4" s="23" t="s">
        <v>407</v>
      </c>
      <c r="G4" s="23"/>
      <c r="H4" s="23" t="s">
        <v>81</v>
      </c>
      <c r="I4" s="23" t="s">
        <v>239</v>
      </c>
      <c r="J4" s="23"/>
      <c r="K4" s="23" t="s">
        <v>81</v>
      </c>
      <c r="L4" s="23" t="s">
        <v>239</v>
      </c>
      <c r="M4" s="23"/>
      <c r="N4" s="23" t="s">
        <v>81</v>
      </c>
      <c r="O4" s="23" t="s">
        <v>239</v>
      </c>
      <c r="P4" s="23"/>
    </row>
    <row r="5" spans="1:16" ht="30" customHeight="1">
      <c r="A5" s="23"/>
      <c r="B5" s="23"/>
      <c r="C5" s="23"/>
      <c r="D5" s="23"/>
      <c r="E5" s="23"/>
      <c r="F5" s="23"/>
      <c r="G5" s="23"/>
      <c r="H5" s="23"/>
      <c r="I5" s="11" t="s">
        <v>408</v>
      </c>
      <c r="J5" s="11" t="s">
        <v>409</v>
      </c>
      <c r="K5" s="23"/>
      <c r="L5" s="11" t="s">
        <v>408</v>
      </c>
      <c r="M5" s="11" t="s">
        <v>409</v>
      </c>
      <c r="N5" s="23"/>
      <c r="O5" s="11" t="s">
        <v>408</v>
      </c>
      <c r="P5" s="11" t="s">
        <v>409</v>
      </c>
    </row>
    <row r="6" spans="1:16" ht="20.100000000000001" customHeight="1">
      <c r="A6" s="11" t="s">
        <v>17</v>
      </c>
      <c r="B6" s="11" t="s">
        <v>19</v>
      </c>
      <c r="C6" s="11" t="s">
        <v>22</v>
      </c>
      <c r="D6" s="11" t="s">
        <v>24</v>
      </c>
      <c r="E6" s="11" t="s">
        <v>27</v>
      </c>
      <c r="F6" s="11" t="s">
        <v>30</v>
      </c>
      <c r="G6" s="11" t="s">
        <v>32</v>
      </c>
      <c r="H6" s="11" t="s">
        <v>35</v>
      </c>
      <c r="I6" s="11" t="s">
        <v>38</v>
      </c>
      <c r="J6" s="11" t="s">
        <v>41</v>
      </c>
      <c r="K6" s="11" t="s">
        <v>43</v>
      </c>
      <c r="L6" s="11" t="s">
        <v>45</v>
      </c>
      <c r="M6" s="11" t="s">
        <v>47</v>
      </c>
      <c r="N6" s="11" t="s">
        <v>50</v>
      </c>
      <c r="O6" s="11" t="s">
        <v>53</v>
      </c>
      <c r="P6" s="11" t="s">
        <v>56</v>
      </c>
    </row>
    <row r="7" spans="1:16" ht="30" customHeight="1">
      <c r="A7" s="6" t="s">
        <v>297</v>
      </c>
      <c r="B7" s="7" t="s">
        <v>85</v>
      </c>
      <c r="C7" s="5">
        <v>0</v>
      </c>
      <c r="D7" s="5">
        <v>0</v>
      </c>
      <c r="E7" s="5">
        <v>0</v>
      </c>
      <c r="F7" s="5">
        <v>0</v>
      </c>
      <c r="G7" s="5">
        <f>H7+K7+N7</f>
        <v>3270646.13</v>
      </c>
      <c r="H7" s="5">
        <v>3124438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146208.13</v>
      </c>
      <c r="O7" s="5">
        <v>0</v>
      </c>
      <c r="P7" s="5">
        <v>0</v>
      </c>
    </row>
    <row r="8" spans="1:16" ht="30" customHeight="1">
      <c r="A8" s="12" t="s">
        <v>188</v>
      </c>
      <c r="B8" s="11" t="s">
        <v>298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30" customHeight="1">
      <c r="A9" s="12" t="s">
        <v>299</v>
      </c>
      <c r="B9" s="11"/>
      <c r="C9" s="10">
        <v>0</v>
      </c>
      <c r="D9" s="10">
        <v>0</v>
      </c>
      <c r="E9" s="10">
        <v>0</v>
      </c>
      <c r="F9" s="10">
        <v>0</v>
      </c>
      <c r="G9" s="10">
        <f t="shared" ref="G9:G37" si="0">H9+K9+N9</f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</row>
    <row r="10" spans="1:16" ht="30" customHeight="1">
      <c r="A10" s="12" t="s">
        <v>305</v>
      </c>
      <c r="B10" s="11"/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16" ht="30" customHeight="1">
      <c r="A11" s="12" t="s">
        <v>309</v>
      </c>
      <c r="B11" s="11"/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</row>
    <row r="12" spans="1:16" ht="30" customHeight="1">
      <c r="A12" s="12" t="s">
        <v>311</v>
      </c>
      <c r="B12" s="11"/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</row>
    <row r="13" spans="1:16" ht="30" customHeight="1">
      <c r="A13" s="12" t="s">
        <v>313</v>
      </c>
      <c r="B13" s="11"/>
      <c r="C13" s="10">
        <v>0</v>
      </c>
      <c r="D13" s="10">
        <v>0</v>
      </c>
      <c r="E13" s="10">
        <v>0</v>
      </c>
      <c r="F13" s="10">
        <v>0</v>
      </c>
      <c r="G13" s="10">
        <f t="shared" si="0"/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</row>
    <row r="14" spans="1:16" ht="30" customHeight="1">
      <c r="A14" s="12" t="s">
        <v>316</v>
      </c>
      <c r="B14" s="11"/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</row>
    <row r="15" spans="1:16" ht="30" customHeight="1">
      <c r="A15" s="12" t="s">
        <v>320</v>
      </c>
      <c r="B15" s="11"/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654059.6</v>
      </c>
      <c r="H15" s="10">
        <v>624887.6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29172</v>
      </c>
      <c r="O15" s="10">
        <v>0</v>
      </c>
      <c r="P15" s="10">
        <v>0</v>
      </c>
    </row>
    <row r="16" spans="1:16" ht="30" customHeight="1">
      <c r="A16" s="12" t="s">
        <v>323</v>
      </c>
      <c r="B16" s="11"/>
      <c r="C16" s="10">
        <v>0</v>
      </c>
      <c r="D16" s="10">
        <v>0</v>
      </c>
      <c r="E16" s="10">
        <v>0</v>
      </c>
      <c r="F16" s="10">
        <v>0</v>
      </c>
      <c r="G16" s="10">
        <f t="shared" si="0"/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</row>
    <row r="17" spans="1:16" ht="30" customHeight="1">
      <c r="A17" s="12" t="s">
        <v>323</v>
      </c>
      <c r="B17" s="11"/>
      <c r="C17" s="10">
        <v>0</v>
      </c>
      <c r="D17" s="10">
        <v>0</v>
      </c>
      <c r="E17" s="10">
        <v>0</v>
      </c>
      <c r="F17" s="10">
        <v>0</v>
      </c>
      <c r="G17" s="10">
        <f t="shared" si="0"/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</row>
    <row r="18" spans="1:16" ht="30" customHeight="1">
      <c r="A18" s="12" t="s">
        <v>331</v>
      </c>
      <c r="B18" s="11"/>
      <c r="C18" s="10">
        <v>0</v>
      </c>
      <c r="D18" s="10">
        <v>0</v>
      </c>
      <c r="E18" s="10">
        <v>0</v>
      </c>
      <c r="F18" s="10">
        <v>0</v>
      </c>
      <c r="G18" s="10">
        <f t="shared" si="0"/>
        <v>654059.6</v>
      </c>
      <c r="H18" s="10">
        <v>624887.6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29172</v>
      </c>
      <c r="O18" s="10">
        <v>0</v>
      </c>
      <c r="P18" s="10">
        <v>0</v>
      </c>
    </row>
    <row r="19" spans="1:16" ht="30" customHeight="1">
      <c r="A19" s="12" t="s">
        <v>334</v>
      </c>
      <c r="B19" s="11"/>
      <c r="C19" s="10">
        <v>0</v>
      </c>
      <c r="D19" s="10">
        <v>0</v>
      </c>
      <c r="E19" s="10">
        <v>0</v>
      </c>
      <c r="F19" s="10">
        <v>0</v>
      </c>
      <c r="G19" s="10">
        <f t="shared" si="0"/>
        <v>654059.6</v>
      </c>
      <c r="H19" s="10">
        <v>624887.6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29172</v>
      </c>
      <c r="O19" s="10">
        <v>0</v>
      </c>
      <c r="P19" s="10">
        <v>0</v>
      </c>
    </row>
    <row r="20" spans="1:16" ht="30" customHeight="1">
      <c r="A20" s="12" t="s">
        <v>336</v>
      </c>
      <c r="B20" s="11"/>
      <c r="C20" s="10">
        <v>0</v>
      </c>
      <c r="D20" s="10">
        <v>0</v>
      </c>
      <c r="E20" s="10">
        <v>0</v>
      </c>
      <c r="F20" s="10">
        <v>0</v>
      </c>
      <c r="G20" s="10">
        <f t="shared" si="0"/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</row>
    <row r="21" spans="1:16" ht="30" customHeight="1">
      <c r="A21" s="12" t="s">
        <v>339</v>
      </c>
      <c r="B21" s="11"/>
      <c r="C21" s="10">
        <v>0</v>
      </c>
      <c r="D21" s="10">
        <v>0</v>
      </c>
      <c r="E21" s="10">
        <v>0</v>
      </c>
      <c r="F21" s="10">
        <v>0</v>
      </c>
      <c r="G21" s="10">
        <f t="shared" si="0"/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</row>
    <row r="22" spans="1:16" ht="30" customHeight="1">
      <c r="A22" s="12" t="s">
        <v>341</v>
      </c>
      <c r="B22" s="11"/>
      <c r="C22" s="10">
        <v>0</v>
      </c>
      <c r="D22" s="10">
        <v>0</v>
      </c>
      <c r="E22" s="10">
        <v>0</v>
      </c>
      <c r="F22" s="10">
        <v>0</v>
      </c>
      <c r="G22" s="10">
        <f t="shared" si="0"/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6" ht="30" customHeight="1">
      <c r="A23" s="12" t="s">
        <v>343</v>
      </c>
      <c r="B23" s="11"/>
      <c r="C23" s="10">
        <v>0</v>
      </c>
      <c r="D23" s="10">
        <v>0</v>
      </c>
      <c r="E23" s="10">
        <v>0</v>
      </c>
      <c r="F23" s="10">
        <v>0</v>
      </c>
      <c r="G23" s="10">
        <f t="shared" si="0"/>
        <v>654059.6</v>
      </c>
      <c r="H23" s="10">
        <v>624887.6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29172</v>
      </c>
      <c r="O23" s="10">
        <v>0</v>
      </c>
      <c r="P23" s="10">
        <v>0</v>
      </c>
    </row>
    <row r="24" spans="1:16" ht="30" customHeight="1">
      <c r="A24" s="12" t="s">
        <v>346</v>
      </c>
      <c r="B24" s="11"/>
      <c r="C24" s="10">
        <v>0</v>
      </c>
      <c r="D24" s="10">
        <v>0</v>
      </c>
      <c r="E24" s="10">
        <v>0</v>
      </c>
      <c r="F24" s="10">
        <v>0</v>
      </c>
      <c r="G24" s="10">
        <f t="shared" si="0"/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</row>
    <row r="25" spans="1:16" ht="30" customHeight="1">
      <c r="A25" s="12" t="s">
        <v>349</v>
      </c>
      <c r="B25" s="11"/>
      <c r="C25" s="10">
        <v>0</v>
      </c>
      <c r="D25" s="10">
        <v>0</v>
      </c>
      <c r="E25" s="10">
        <v>0</v>
      </c>
      <c r="F25" s="10">
        <v>0</v>
      </c>
      <c r="G25" s="10">
        <f t="shared" si="0"/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</row>
    <row r="26" spans="1:16" ht="30" customHeight="1">
      <c r="A26" s="12" t="s">
        <v>352</v>
      </c>
      <c r="B26" s="11"/>
      <c r="C26" s="10">
        <v>0</v>
      </c>
      <c r="D26" s="10">
        <v>0</v>
      </c>
      <c r="E26" s="10">
        <v>0</v>
      </c>
      <c r="F26" s="10">
        <v>0</v>
      </c>
      <c r="G26" s="10">
        <f t="shared" si="0"/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</row>
    <row r="27" spans="1:16" ht="30" customHeight="1">
      <c r="A27" s="12" t="s">
        <v>354</v>
      </c>
      <c r="B27" s="11"/>
      <c r="C27" s="10">
        <v>0</v>
      </c>
      <c r="D27" s="10">
        <v>0</v>
      </c>
      <c r="E27" s="10">
        <v>0</v>
      </c>
      <c r="F27" s="10">
        <v>0</v>
      </c>
      <c r="G27" s="10">
        <f t="shared" si="0"/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</row>
    <row r="28" spans="1:16" ht="30" customHeight="1">
      <c r="A28" s="12" t="s">
        <v>356</v>
      </c>
      <c r="B28" s="11"/>
      <c r="C28" s="10">
        <v>0</v>
      </c>
      <c r="D28" s="10">
        <v>0</v>
      </c>
      <c r="E28" s="10">
        <v>0</v>
      </c>
      <c r="F28" s="10">
        <v>0</v>
      </c>
      <c r="G28" s="10">
        <f t="shared" si="0"/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</row>
    <row r="29" spans="1:16" ht="30" customHeight="1">
      <c r="A29" s="12" t="s">
        <v>358</v>
      </c>
      <c r="B29" s="11"/>
      <c r="C29" s="10">
        <v>0</v>
      </c>
      <c r="D29" s="10">
        <v>0</v>
      </c>
      <c r="E29" s="10">
        <v>0</v>
      </c>
      <c r="F29" s="10">
        <v>0</v>
      </c>
      <c r="G29" s="10">
        <f t="shared" si="0"/>
        <v>654407.73</v>
      </c>
      <c r="H29" s="10">
        <v>624887.6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29520.13</v>
      </c>
      <c r="O29" s="10">
        <v>0</v>
      </c>
      <c r="P29" s="10">
        <v>0</v>
      </c>
    </row>
    <row r="30" spans="1:16" ht="30" customHeight="1">
      <c r="A30" s="12" t="s">
        <v>361</v>
      </c>
      <c r="B30" s="11"/>
      <c r="C30" s="10">
        <v>0</v>
      </c>
      <c r="D30" s="10">
        <v>0</v>
      </c>
      <c r="E30" s="10">
        <v>0</v>
      </c>
      <c r="F30" s="10">
        <v>0</v>
      </c>
      <c r="G30" s="10">
        <f t="shared" si="0"/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</row>
    <row r="31" spans="1:16" ht="30" customHeight="1">
      <c r="A31" s="12" t="s">
        <v>361</v>
      </c>
      <c r="B31" s="11"/>
      <c r="C31" s="10">
        <v>0</v>
      </c>
      <c r="D31" s="10">
        <v>0</v>
      </c>
      <c r="E31" s="10">
        <v>0</v>
      </c>
      <c r="F31" s="10">
        <v>0</v>
      </c>
      <c r="G31" s="10">
        <f t="shared" si="0"/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</row>
    <row r="32" spans="1:16" ht="30" customHeight="1">
      <c r="A32" s="12" t="s">
        <v>361</v>
      </c>
      <c r="B32" s="11"/>
      <c r="C32" s="10">
        <v>0</v>
      </c>
      <c r="D32" s="10">
        <v>0</v>
      </c>
      <c r="E32" s="10">
        <v>0</v>
      </c>
      <c r="F32" s="10">
        <v>0</v>
      </c>
      <c r="G32" s="10">
        <f t="shared" si="0"/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</row>
    <row r="33" spans="1:16" ht="30" customHeight="1">
      <c r="A33" s="12" t="s">
        <v>368</v>
      </c>
      <c r="B33" s="11"/>
      <c r="C33" s="10">
        <v>0</v>
      </c>
      <c r="D33" s="10">
        <v>0</v>
      </c>
      <c r="E33" s="10">
        <v>0</v>
      </c>
      <c r="F33" s="10">
        <v>0</v>
      </c>
      <c r="G33" s="10">
        <f t="shared" si="0"/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</row>
    <row r="34" spans="1:16" ht="30" customHeight="1">
      <c r="A34" s="12" t="s">
        <v>371</v>
      </c>
      <c r="B34" s="11"/>
      <c r="C34" s="10">
        <v>0</v>
      </c>
      <c r="D34" s="10">
        <v>0</v>
      </c>
      <c r="E34" s="10">
        <v>0</v>
      </c>
      <c r="F34" s="10">
        <v>0</v>
      </c>
      <c r="G34" s="10">
        <f t="shared" si="0"/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</row>
    <row r="35" spans="1:16" ht="30" customHeight="1">
      <c r="A35" s="12" t="s">
        <v>374</v>
      </c>
      <c r="B35" s="11"/>
      <c r="C35" s="10">
        <v>0</v>
      </c>
      <c r="D35" s="10">
        <v>0</v>
      </c>
      <c r="E35" s="10">
        <v>0</v>
      </c>
      <c r="F35" s="10">
        <v>0</v>
      </c>
      <c r="G35" s="10">
        <f t="shared" si="0"/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</row>
    <row r="36" spans="1:16" ht="30" customHeight="1">
      <c r="A36" s="12" t="s">
        <v>376</v>
      </c>
      <c r="B36" s="11"/>
      <c r="C36" s="10">
        <v>0</v>
      </c>
      <c r="D36" s="10">
        <v>0</v>
      </c>
      <c r="E36" s="10">
        <v>0</v>
      </c>
      <c r="F36" s="10">
        <v>0</v>
      </c>
      <c r="G36" s="10">
        <f t="shared" si="0"/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</row>
    <row r="37" spans="1:16" ht="30" customHeight="1">
      <c r="A37" s="6" t="s">
        <v>379</v>
      </c>
      <c r="B37" s="7" t="s">
        <v>95</v>
      </c>
      <c r="C37" s="5">
        <v>0</v>
      </c>
      <c r="D37" s="5">
        <v>0</v>
      </c>
      <c r="E37" s="5">
        <v>0</v>
      </c>
      <c r="F37" s="5">
        <v>0</v>
      </c>
      <c r="G37" s="5">
        <f t="shared" si="0"/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</row>
    <row r="38" spans="1:16" ht="30" customHeight="1">
      <c r="A38" s="12" t="s">
        <v>188</v>
      </c>
      <c r="B38" s="11" t="s">
        <v>380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30" customHeight="1">
      <c r="A39" s="12" t="s">
        <v>323</v>
      </c>
      <c r="B39" s="11"/>
      <c r="C39" s="10">
        <v>0</v>
      </c>
      <c r="D39" s="10">
        <v>0</v>
      </c>
      <c r="E39" s="10">
        <v>0</v>
      </c>
      <c r="F39" s="10">
        <v>0</v>
      </c>
      <c r="G39" s="10">
        <f t="shared" ref="G39:G45" si="1">H39+K39+N39</f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</row>
    <row r="40" spans="1:16" ht="30" customHeight="1">
      <c r="A40" s="12" t="s">
        <v>323</v>
      </c>
      <c r="B40" s="11"/>
      <c r="C40" s="10">
        <v>0</v>
      </c>
      <c r="D40" s="10">
        <v>0</v>
      </c>
      <c r="E40" s="10">
        <v>0</v>
      </c>
      <c r="F40" s="10">
        <v>0</v>
      </c>
      <c r="G40" s="10">
        <f t="shared" si="1"/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</row>
    <row r="41" spans="1:16" ht="30" customHeight="1">
      <c r="A41" s="12" t="s">
        <v>323</v>
      </c>
      <c r="B41" s="11"/>
      <c r="C41" s="10">
        <v>0</v>
      </c>
      <c r="D41" s="10">
        <v>0</v>
      </c>
      <c r="E41" s="10">
        <v>0</v>
      </c>
      <c r="F41" s="10">
        <v>0</v>
      </c>
      <c r="G41" s="10">
        <f t="shared" si="1"/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</row>
    <row r="42" spans="1:16" ht="30" customHeight="1">
      <c r="A42" s="12" t="s">
        <v>388</v>
      </c>
      <c r="B42" s="11"/>
      <c r="C42" s="10">
        <v>0</v>
      </c>
      <c r="D42" s="10">
        <v>0</v>
      </c>
      <c r="E42" s="10">
        <v>0</v>
      </c>
      <c r="F42" s="10">
        <v>0</v>
      </c>
      <c r="G42" s="10">
        <f t="shared" si="1"/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</row>
    <row r="43" spans="1:16" ht="30" customHeight="1">
      <c r="A43" s="12" t="s">
        <v>391</v>
      </c>
      <c r="B43" s="11"/>
      <c r="C43" s="10">
        <v>0</v>
      </c>
      <c r="D43" s="10">
        <v>0</v>
      </c>
      <c r="E43" s="10">
        <v>0</v>
      </c>
      <c r="F43" s="10">
        <v>0</v>
      </c>
      <c r="G43" s="10">
        <f t="shared" si="1"/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</row>
    <row r="44" spans="1:16" ht="30" customHeight="1">
      <c r="A44" s="12" t="s">
        <v>396</v>
      </c>
      <c r="B44" s="11"/>
      <c r="C44" s="10">
        <v>0</v>
      </c>
      <c r="D44" s="10">
        <v>0</v>
      </c>
      <c r="E44" s="10">
        <v>0</v>
      </c>
      <c r="F44" s="10">
        <v>0</v>
      </c>
      <c r="G44" s="10">
        <f t="shared" si="1"/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</row>
    <row r="45" spans="1:16" ht="30" customHeight="1">
      <c r="A45" s="12" t="s">
        <v>396</v>
      </c>
      <c r="B45" s="11"/>
      <c r="C45" s="10">
        <v>0</v>
      </c>
      <c r="D45" s="10">
        <v>0</v>
      </c>
      <c r="E45" s="10">
        <v>0</v>
      </c>
      <c r="F45" s="10">
        <v>0</v>
      </c>
      <c r="G45" s="10">
        <f t="shared" si="1"/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</row>
    <row r="46" spans="1:16" ht="20.100000000000001" customHeight="1">
      <c r="A46" s="4" t="s">
        <v>102</v>
      </c>
      <c r="B46" s="7" t="s">
        <v>103</v>
      </c>
      <c r="C46" s="5">
        <f>VLOOKUP("1000",$B:$Z,2,0) + VLOOKUP("2000",$B:$Z,2,0)</f>
        <v>0</v>
      </c>
      <c r="D46" s="5">
        <f>VLOOKUP("1000",$B:$Z,3,0) + VLOOKUP("2000",$B:$Z,3,0)</f>
        <v>0</v>
      </c>
      <c r="E46" s="5">
        <f>VLOOKUP("1000",$B:$Z,4,0) + VLOOKUP("2000",$B:$Z,4,0)</f>
        <v>0</v>
      </c>
      <c r="F46" s="5">
        <f>VLOOKUP("1000",$B:$Z,5,0) + VLOOKUP("2000",$B:$Z,5,0)</f>
        <v>0</v>
      </c>
      <c r="G46" s="5">
        <f>VLOOKUP("1000",$B:$Z,6,0) + VLOOKUP("2000",$B:$Z,6,0)</f>
        <v>3270646.13</v>
      </c>
      <c r="H46" s="5">
        <f>VLOOKUP("1000",$B:$Z,7,0) + VLOOKUP("2000",$B:$Z,7,0)</f>
        <v>3124438</v>
      </c>
      <c r="I46" s="5">
        <f>VLOOKUP("1000",$B:$Z,8,0) + VLOOKUP("2000",$B:$Z,8,0)</f>
        <v>0</v>
      </c>
      <c r="J46" s="5">
        <f>VLOOKUP("1000",$B:$Z,9,0) + VLOOKUP("2000",$B:$Z,9,0)</f>
        <v>0</v>
      </c>
      <c r="K46" s="5">
        <f>VLOOKUP("1000",$B:$Z,10,0) + VLOOKUP("2000",$B:$Z,10,0)</f>
        <v>0</v>
      </c>
      <c r="L46" s="5">
        <f>VLOOKUP("1000",$B:$Z,11,0) + VLOOKUP("2000",$B:$Z,11,0)</f>
        <v>0</v>
      </c>
      <c r="M46" s="5">
        <f>VLOOKUP("1000",$B:$Z,12,0) + VLOOKUP("2000",$B:$Z,12,0)</f>
        <v>0</v>
      </c>
      <c r="N46" s="5">
        <f>VLOOKUP("1000",$B:$Z,13,0) + VLOOKUP("2000",$B:$Z,13,0)</f>
        <v>146208.13</v>
      </c>
      <c r="O46" s="5">
        <f>VLOOKUP("1000",$B:$Z,14,0) + VLOOKUP("2000",$B:$Z,14,0)</f>
        <v>0</v>
      </c>
      <c r="P46" s="5">
        <f>VLOOKUP("1000",$B:$Z,15,0) + VLOOKUP("2000",$B:$Z,15,0)</f>
        <v>0</v>
      </c>
    </row>
  </sheetData>
  <mergeCells count="21">
    <mergeCell ref="A1:A5"/>
    <mergeCell ref="B1:B5"/>
    <mergeCell ref="C1:F1"/>
    <mergeCell ref="G1:P1"/>
    <mergeCell ref="C2:C5"/>
    <mergeCell ref="D2:F2"/>
    <mergeCell ref="G2:G5"/>
    <mergeCell ref="H2:P2"/>
    <mergeCell ref="D3:D5"/>
    <mergeCell ref="E3:F3"/>
    <mergeCell ref="H3:J3"/>
    <mergeCell ref="K3:M3"/>
    <mergeCell ref="N3:P3"/>
    <mergeCell ref="E4:E5"/>
    <mergeCell ref="F4:F5"/>
    <mergeCell ref="H4:H5"/>
    <mergeCell ref="I4:J4"/>
    <mergeCell ref="K4:K5"/>
    <mergeCell ref="L4:M4"/>
    <mergeCell ref="N4:N5"/>
    <mergeCell ref="O4:P4"/>
  </mergeCells>
  <phoneticPr fontId="0" type="noConversion"/>
  <pageMargins left="0.4" right="0.4" top="0.4" bottom="0.4" header="0.1" footer="0.1"/>
  <pageSetup paperSize="9" scale="34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"/>
  <sheetViews>
    <sheetView workbookViewId="0">
      <selection sqref="A1:V1"/>
    </sheetView>
  </sheetViews>
  <sheetFormatPr defaultRowHeight="10.5"/>
  <cols>
    <col min="1" max="1" width="28.7109375" customWidth="1"/>
    <col min="2" max="22" width="26.7109375" customWidth="1"/>
  </cols>
  <sheetData>
    <row r="1" spans="1:22" ht="50.1" customHeight="1">
      <c r="A1" s="20" t="s">
        <v>410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39.950000000000003" customHeight="1">
      <c r="A2" s="23" t="s">
        <v>136</v>
      </c>
      <c r="B2" s="23" t="s">
        <v>283</v>
      </c>
      <c r="C2" s="23" t="s">
        <v>285</v>
      </c>
      <c r="D2" s="23" t="s">
        <v>284</v>
      </c>
      <c r="E2" s="23" t="s">
        <v>287</v>
      </c>
      <c r="F2" s="23"/>
      <c r="G2" s="23" t="s">
        <v>75</v>
      </c>
      <c r="H2" s="23" t="s">
        <v>411</v>
      </c>
      <c r="I2" s="23" t="s">
        <v>288</v>
      </c>
      <c r="J2" s="23"/>
      <c r="K2" s="23"/>
      <c r="L2" s="23"/>
      <c r="M2" s="23" t="s">
        <v>412</v>
      </c>
      <c r="N2" s="23" t="s">
        <v>413</v>
      </c>
      <c r="O2" s="23"/>
      <c r="P2" s="23"/>
      <c r="Q2" s="23"/>
      <c r="R2" s="23"/>
      <c r="S2" s="23" t="s">
        <v>414</v>
      </c>
      <c r="T2" s="23"/>
      <c r="U2" s="23"/>
      <c r="V2" s="23"/>
    </row>
    <row r="3" spans="1:22" ht="30" customHeight="1">
      <c r="A3" s="23"/>
      <c r="B3" s="23"/>
      <c r="C3" s="23"/>
      <c r="D3" s="23"/>
      <c r="E3" s="23" t="s">
        <v>82</v>
      </c>
      <c r="F3" s="23" t="s">
        <v>83</v>
      </c>
      <c r="G3" s="23"/>
      <c r="H3" s="23"/>
      <c r="I3" s="23" t="s">
        <v>81</v>
      </c>
      <c r="J3" s="23" t="s">
        <v>188</v>
      </c>
      <c r="K3" s="23"/>
      <c r="L3" s="23"/>
      <c r="M3" s="23"/>
      <c r="N3" s="23" t="s">
        <v>81</v>
      </c>
      <c r="O3" s="23" t="s">
        <v>188</v>
      </c>
      <c r="P3" s="23"/>
      <c r="Q3" s="23"/>
      <c r="R3" s="23"/>
      <c r="S3" s="23" t="s">
        <v>81</v>
      </c>
      <c r="T3" s="23" t="s">
        <v>188</v>
      </c>
      <c r="U3" s="23"/>
      <c r="V3" s="23"/>
    </row>
    <row r="4" spans="1:22" ht="30" customHeight="1">
      <c r="A4" s="23"/>
      <c r="B4" s="23"/>
      <c r="C4" s="23"/>
      <c r="D4" s="23"/>
      <c r="E4" s="23"/>
      <c r="F4" s="23"/>
      <c r="G4" s="23"/>
      <c r="H4" s="23"/>
      <c r="I4" s="23"/>
      <c r="J4" s="23" t="s">
        <v>290</v>
      </c>
      <c r="K4" s="23"/>
      <c r="L4" s="23" t="s">
        <v>291</v>
      </c>
      <c r="M4" s="23"/>
      <c r="N4" s="23"/>
      <c r="O4" s="23" t="s">
        <v>415</v>
      </c>
      <c r="P4" s="23"/>
      <c r="Q4" s="23"/>
      <c r="R4" s="23" t="s">
        <v>416</v>
      </c>
      <c r="S4" s="23"/>
      <c r="T4" s="23" t="s">
        <v>417</v>
      </c>
      <c r="U4" s="23"/>
      <c r="V4" s="23" t="s">
        <v>418</v>
      </c>
    </row>
    <row r="5" spans="1:22" ht="30" customHeight="1">
      <c r="A5" s="23"/>
      <c r="B5" s="23"/>
      <c r="C5" s="23"/>
      <c r="D5" s="23"/>
      <c r="E5" s="23"/>
      <c r="F5" s="23"/>
      <c r="G5" s="23"/>
      <c r="H5" s="23"/>
      <c r="I5" s="23"/>
      <c r="J5" s="11" t="s">
        <v>295</v>
      </c>
      <c r="K5" s="11" t="s">
        <v>296</v>
      </c>
      <c r="L5" s="23"/>
      <c r="M5" s="23"/>
      <c r="N5" s="23"/>
      <c r="O5" s="11" t="s">
        <v>292</v>
      </c>
      <c r="P5" s="11" t="s">
        <v>293</v>
      </c>
      <c r="Q5" s="11" t="s">
        <v>419</v>
      </c>
      <c r="R5" s="23"/>
      <c r="S5" s="23"/>
      <c r="T5" s="11" t="s">
        <v>81</v>
      </c>
      <c r="U5" s="11" t="s">
        <v>420</v>
      </c>
      <c r="V5" s="23"/>
    </row>
    <row r="6" spans="1:22" ht="20.100000000000001" customHeight="1">
      <c r="A6" s="11" t="s">
        <v>17</v>
      </c>
      <c r="B6" s="11" t="s">
        <v>19</v>
      </c>
      <c r="C6" s="11" t="s">
        <v>22</v>
      </c>
      <c r="D6" s="11" t="s">
        <v>24</v>
      </c>
      <c r="E6" s="11" t="s">
        <v>27</v>
      </c>
      <c r="F6" s="11" t="s">
        <v>30</v>
      </c>
      <c r="G6" s="11" t="s">
        <v>32</v>
      </c>
      <c r="H6" s="11" t="s">
        <v>35</v>
      </c>
      <c r="I6" s="11" t="s">
        <v>38</v>
      </c>
      <c r="J6" s="11" t="s">
        <v>41</v>
      </c>
      <c r="K6" s="11" t="s">
        <v>43</v>
      </c>
      <c r="L6" s="11" t="s">
        <v>45</v>
      </c>
      <c r="M6" s="11" t="s">
        <v>47</v>
      </c>
      <c r="N6" s="11" t="s">
        <v>50</v>
      </c>
      <c r="O6" s="11" t="s">
        <v>53</v>
      </c>
      <c r="P6" s="11" t="s">
        <v>56</v>
      </c>
      <c r="Q6" s="11" t="s">
        <v>57</v>
      </c>
      <c r="R6" s="11" t="s">
        <v>421</v>
      </c>
      <c r="S6" s="11" t="s">
        <v>422</v>
      </c>
      <c r="T6" s="11" t="s">
        <v>423</v>
      </c>
      <c r="U6" s="11" t="s">
        <v>424</v>
      </c>
      <c r="V6" s="11" t="s">
        <v>425</v>
      </c>
    </row>
    <row r="7" spans="1:22" ht="20.100000000000001" customHeight="1">
      <c r="A7" s="12" t="s">
        <v>426</v>
      </c>
      <c r="B7" s="12" t="s">
        <v>427</v>
      </c>
      <c r="C7" s="12" t="s">
        <v>16</v>
      </c>
      <c r="D7" s="12" t="s">
        <v>428</v>
      </c>
      <c r="E7" s="12" t="s">
        <v>303</v>
      </c>
      <c r="F7" s="12" t="s">
        <v>304</v>
      </c>
      <c r="G7" s="11" t="s">
        <v>85</v>
      </c>
      <c r="H7" s="10">
        <f>I7+M7+N7</f>
        <v>20481</v>
      </c>
      <c r="I7" s="10">
        <f>J7+K7+L7</f>
        <v>20481</v>
      </c>
      <c r="J7" s="10">
        <v>20481</v>
      </c>
      <c r="K7" s="10">
        <v>0</v>
      </c>
      <c r="L7" s="10">
        <v>0</v>
      </c>
      <c r="M7" s="10">
        <v>0</v>
      </c>
      <c r="N7" s="10">
        <f>O7+P7+Q7+R7</f>
        <v>0</v>
      </c>
      <c r="O7" s="10">
        <v>0</v>
      </c>
      <c r="P7" s="10">
        <v>0</v>
      </c>
      <c r="Q7" s="10">
        <v>0</v>
      </c>
      <c r="R7" s="10">
        <v>0</v>
      </c>
      <c r="S7" s="10">
        <f>T7+V7</f>
        <v>13676</v>
      </c>
      <c r="T7" s="10">
        <v>0</v>
      </c>
      <c r="U7" s="10">
        <v>0</v>
      </c>
      <c r="V7" s="10">
        <v>13676</v>
      </c>
    </row>
    <row r="8" spans="1:22" ht="20.100000000000001" customHeight="1">
      <c r="A8" s="12" t="s">
        <v>426</v>
      </c>
      <c r="B8" s="12" t="s">
        <v>324</v>
      </c>
      <c r="C8" s="12" t="s">
        <v>16</v>
      </c>
      <c r="D8" s="12" t="s">
        <v>429</v>
      </c>
      <c r="E8" s="12" t="s">
        <v>303</v>
      </c>
      <c r="F8" s="12" t="s">
        <v>304</v>
      </c>
      <c r="G8" s="11" t="s">
        <v>95</v>
      </c>
      <c r="H8" s="10">
        <f>I8+M8+N8</f>
        <v>6716</v>
      </c>
      <c r="I8" s="10">
        <f>J8+K8+L8</f>
        <v>6716</v>
      </c>
      <c r="J8" s="10">
        <v>6716</v>
      </c>
      <c r="K8" s="10">
        <v>0</v>
      </c>
      <c r="L8" s="10">
        <v>0</v>
      </c>
      <c r="M8" s="10">
        <v>0</v>
      </c>
      <c r="N8" s="10">
        <f>O8+P8+Q8+R8</f>
        <v>0</v>
      </c>
      <c r="O8" s="10">
        <v>0</v>
      </c>
      <c r="P8" s="10">
        <v>0</v>
      </c>
      <c r="Q8" s="10">
        <v>0</v>
      </c>
      <c r="R8" s="10">
        <v>0</v>
      </c>
      <c r="S8" s="10">
        <f>T8+V8</f>
        <v>13676</v>
      </c>
      <c r="T8" s="10">
        <v>0</v>
      </c>
      <c r="U8" s="10">
        <v>0</v>
      </c>
      <c r="V8" s="10">
        <v>13676</v>
      </c>
    </row>
    <row r="9" spans="1:22" ht="20.100000000000001" customHeight="1">
      <c r="A9" s="12" t="s">
        <v>426</v>
      </c>
      <c r="B9" s="12" t="s">
        <v>430</v>
      </c>
      <c r="C9" s="12" t="s">
        <v>16</v>
      </c>
      <c r="D9" s="12" t="s">
        <v>431</v>
      </c>
      <c r="E9" s="12" t="s">
        <v>303</v>
      </c>
      <c r="F9" s="12" t="s">
        <v>304</v>
      </c>
      <c r="G9" s="11" t="s">
        <v>157</v>
      </c>
      <c r="H9" s="10">
        <f>I9+M9+N9</f>
        <v>6995</v>
      </c>
      <c r="I9" s="10">
        <f>J9+K9+L9</f>
        <v>6995</v>
      </c>
      <c r="J9" s="10">
        <v>6995</v>
      </c>
      <c r="K9" s="10">
        <v>0</v>
      </c>
      <c r="L9" s="10">
        <v>0</v>
      </c>
      <c r="M9" s="10">
        <v>0</v>
      </c>
      <c r="N9" s="10">
        <f>O9+P9+Q9+R9</f>
        <v>0</v>
      </c>
      <c r="O9" s="10">
        <v>0</v>
      </c>
      <c r="P9" s="10">
        <v>0</v>
      </c>
      <c r="Q9" s="10">
        <v>0</v>
      </c>
      <c r="R9" s="10">
        <v>0</v>
      </c>
      <c r="S9" s="10">
        <f>T9+V9</f>
        <v>13676</v>
      </c>
      <c r="T9" s="10">
        <v>0</v>
      </c>
      <c r="U9" s="10">
        <v>0</v>
      </c>
      <c r="V9" s="10">
        <v>13676</v>
      </c>
    </row>
    <row r="10" spans="1:22" ht="20.100000000000001" customHeight="1">
      <c r="A10" s="12" t="s">
        <v>426</v>
      </c>
      <c r="B10" s="12" t="s">
        <v>432</v>
      </c>
      <c r="C10" s="12" t="s">
        <v>16</v>
      </c>
      <c r="D10" s="12" t="s">
        <v>433</v>
      </c>
      <c r="E10" s="12" t="s">
        <v>303</v>
      </c>
      <c r="F10" s="12" t="s">
        <v>304</v>
      </c>
      <c r="G10" s="11" t="s">
        <v>173</v>
      </c>
      <c r="H10" s="10">
        <f>I10+M10+N10</f>
        <v>16499</v>
      </c>
      <c r="I10" s="10">
        <f>J10+K10+L10</f>
        <v>16499</v>
      </c>
      <c r="J10" s="10">
        <v>16499</v>
      </c>
      <c r="K10" s="10">
        <v>0</v>
      </c>
      <c r="L10" s="10">
        <v>0</v>
      </c>
      <c r="M10" s="10">
        <v>0</v>
      </c>
      <c r="N10" s="10">
        <f>O10+P10+Q10+R10</f>
        <v>0</v>
      </c>
      <c r="O10" s="10">
        <v>0</v>
      </c>
      <c r="P10" s="10">
        <v>0</v>
      </c>
      <c r="Q10" s="10">
        <v>0</v>
      </c>
      <c r="R10" s="10">
        <v>0</v>
      </c>
      <c r="S10" s="10">
        <f>T10+V10</f>
        <v>13676</v>
      </c>
      <c r="T10" s="10">
        <v>0</v>
      </c>
      <c r="U10" s="10">
        <v>0</v>
      </c>
      <c r="V10" s="10">
        <v>13676</v>
      </c>
    </row>
    <row r="11" spans="1:22" ht="20.100000000000001" customHeight="1">
      <c r="A11" s="12" t="s">
        <v>426</v>
      </c>
      <c r="B11" s="12" t="s">
        <v>434</v>
      </c>
      <c r="C11" s="12" t="s">
        <v>16</v>
      </c>
      <c r="D11" s="12" t="s">
        <v>435</v>
      </c>
      <c r="E11" s="12" t="s">
        <v>303</v>
      </c>
      <c r="F11" s="12" t="s">
        <v>304</v>
      </c>
      <c r="G11" s="11" t="s">
        <v>177</v>
      </c>
      <c r="H11" s="10">
        <f>I11+M11+N11</f>
        <v>9567</v>
      </c>
      <c r="I11" s="10">
        <f>J11+K11+L11</f>
        <v>9567</v>
      </c>
      <c r="J11" s="10">
        <v>9567</v>
      </c>
      <c r="K11" s="10">
        <v>0</v>
      </c>
      <c r="L11" s="10">
        <v>0</v>
      </c>
      <c r="M11" s="10">
        <v>0</v>
      </c>
      <c r="N11" s="10">
        <f>O11+P11+Q11+R11</f>
        <v>0</v>
      </c>
      <c r="O11" s="10">
        <v>0</v>
      </c>
      <c r="P11" s="10">
        <v>0</v>
      </c>
      <c r="Q11" s="10">
        <v>0</v>
      </c>
      <c r="R11" s="10">
        <v>0</v>
      </c>
      <c r="S11" s="10">
        <f>T11+V11</f>
        <v>13676</v>
      </c>
      <c r="T11" s="10">
        <v>0</v>
      </c>
      <c r="U11" s="10">
        <v>0</v>
      </c>
      <c r="V11" s="10">
        <v>13676</v>
      </c>
    </row>
    <row r="12" spans="1:22" ht="20.100000000000001" customHeight="1">
      <c r="G12" s="4" t="s">
        <v>102</v>
      </c>
      <c r="H12" s="5">
        <f t="shared" ref="H12:V12" si="0">SUM(H7:H11)</f>
        <v>60258</v>
      </c>
      <c r="I12" s="5">
        <f t="shared" si="0"/>
        <v>60258</v>
      </c>
      <c r="J12" s="5">
        <f t="shared" si="0"/>
        <v>60258</v>
      </c>
      <c r="K12" s="5">
        <f t="shared" si="0"/>
        <v>0</v>
      </c>
      <c r="L12" s="5">
        <f t="shared" si="0"/>
        <v>0</v>
      </c>
      <c r="M12" s="5">
        <f t="shared" si="0"/>
        <v>0</v>
      </c>
      <c r="N12" s="5">
        <f t="shared" si="0"/>
        <v>0</v>
      </c>
      <c r="O12" s="5">
        <f t="shared" si="0"/>
        <v>0</v>
      </c>
      <c r="P12" s="5">
        <f t="shared" si="0"/>
        <v>0</v>
      </c>
      <c r="Q12" s="5">
        <f t="shared" si="0"/>
        <v>0</v>
      </c>
      <c r="R12" s="5">
        <f t="shared" si="0"/>
        <v>0</v>
      </c>
      <c r="S12" s="5">
        <f t="shared" si="0"/>
        <v>68380</v>
      </c>
      <c r="T12" s="5">
        <f t="shared" si="0"/>
        <v>0</v>
      </c>
      <c r="U12" s="5">
        <f t="shared" si="0"/>
        <v>0</v>
      </c>
      <c r="V12" s="5">
        <f t="shared" si="0"/>
        <v>68380</v>
      </c>
    </row>
  </sheetData>
  <sheetProtection sheet="1" objects="1" scenarios="1"/>
  <mergeCells count="26">
    <mergeCell ref="A1:V1"/>
    <mergeCell ref="A2:A5"/>
    <mergeCell ref="B2:B5"/>
    <mergeCell ref="C2:C5"/>
    <mergeCell ref="D2:D5"/>
    <mergeCell ref="E2:F2"/>
    <mergeCell ref="G2:G5"/>
    <mergeCell ref="H2:H5"/>
    <mergeCell ref="I2:L2"/>
    <mergeCell ref="M2:M5"/>
    <mergeCell ref="N2:R2"/>
    <mergeCell ref="S2:V2"/>
    <mergeCell ref="E3:E5"/>
    <mergeCell ref="F3:F5"/>
    <mergeCell ref="I3:I5"/>
    <mergeCell ref="J3:L3"/>
    <mergeCell ref="N3:N5"/>
    <mergeCell ref="O3:R3"/>
    <mergeCell ref="S3:S5"/>
    <mergeCell ref="T3:V3"/>
    <mergeCell ref="J4:K4"/>
    <mergeCell ref="L4:L5"/>
    <mergeCell ref="O4:Q4"/>
    <mergeCell ref="R4:R5"/>
    <mergeCell ref="T4:U4"/>
    <mergeCell ref="V4:V5"/>
  </mergeCells>
  <phoneticPr fontId="0" type="noConversion"/>
  <pageMargins left="0.4" right="0.4" top="0.4" bottom="0.4" header="0.1" footer="0.1"/>
  <pageSetup paperSize="9" scale="25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"/>
  <sheetViews>
    <sheetView workbookViewId="0">
      <selection sqref="A1:Q1"/>
    </sheetView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20" t="s">
        <v>436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50.1" customHeight="1">
      <c r="A2" s="20" t="s">
        <v>437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>
      <c r="A3" s="23" t="s">
        <v>282</v>
      </c>
      <c r="B3" s="23" t="s">
        <v>283</v>
      </c>
      <c r="C3" s="23" t="s">
        <v>287</v>
      </c>
      <c r="D3" s="23"/>
      <c r="E3" s="23" t="s">
        <v>75</v>
      </c>
      <c r="F3" s="23" t="s">
        <v>438</v>
      </c>
      <c r="G3" s="23" t="s">
        <v>439</v>
      </c>
      <c r="H3" s="23"/>
      <c r="I3" s="23"/>
      <c r="J3" s="23" t="s">
        <v>440</v>
      </c>
      <c r="K3" s="23"/>
      <c r="L3" s="23" t="s">
        <v>441</v>
      </c>
      <c r="M3" s="23"/>
      <c r="N3" s="23" t="s">
        <v>442</v>
      </c>
      <c r="O3" s="23" t="s">
        <v>443</v>
      </c>
      <c r="P3" s="23"/>
      <c r="Q3" s="23" t="s">
        <v>444</v>
      </c>
    </row>
    <row r="4" spans="1:17" ht="30" customHeight="1">
      <c r="A4" s="23"/>
      <c r="B4" s="23"/>
      <c r="C4" s="11" t="s">
        <v>82</v>
      </c>
      <c r="D4" s="11" t="s">
        <v>83</v>
      </c>
      <c r="E4" s="23"/>
      <c r="F4" s="23"/>
      <c r="G4" s="11" t="s">
        <v>82</v>
      </c>
      <c r="H4" s="11" t="s">
        <v>7</v>
      </c>
      <c r="I4" s="11" t="s">
        <v>445</v>
      </c>
      <c r="J4" s="11" t="s">
        <v>446</v>
      </c>
      <c r="K4" s="11" t="s">
        <v>447</v>
      </c>
      <c r="L4" s="11" t="s">
        <v>448</v>
      </c>
      <c r="M4" s="11" t="s">
        <v>449</v>
      </c>
      <c r="N4" s="23"/>
      <c r="O4" s="11" t="s">
        <v>290</v>
      </c>
      <c r="P4" s="11" t="s">
        <v>450</v>
      </c>
      <c r="Q4" s="23"/>
    </row>
    <row r="5" spans="1:17" ht="20.100000000000001" customHeight="1">
      <c r="A5" s="11" t="s">
        <v>17</v>
      </c>
      <c r="B5" s="11" t="s">
        <v>19</v>
      </c>
      <c r="C5" s="11" t="s">
        <v>22</v>
      </c>
      <c r="D5" s="11" t="s">
        <v>24</v>
      </c>
      <c r="E5" s="11" t="s">
        <v>27</v>
      </c>
      <c r="F5" s="11" t="s">
        <v>30</v>
      </c>
      <c r="G5" s="11" t="s">
        <v>32</v>
      </c>
      <c r="H5" s="11" t="s">
        <v>35</v>
      </c>
      <c r="I5" s="11" t="s">
        <v>38</v>
      </c>
      <c r="J5" s="11" t="s">
        <v>41</v>
      </c>
      <c r="K5" s="11" t="s">
        <v>43</v>
      </c>
      <c r="L5" s="11" t="s">
        <v>45</v>
      </c>
      <c r="M5" s="11" t="s">
        <v>47</v>
      </c>
      <c r="N5" s="11" t="s">
        <v>50</v>
      </c>
      <c r="O5" s="11" t="s">
        <v>53</v>
      </c>
      <c r="P5" s="11" t="s">
        <v>56</v>
      </c>
      <c r="Q5" s="11" t="s">
        <v>57</v>
      </c>
    </row>
  </sheetData>
  <mergeCells count="13">
    <mergeCell ref="A1:Q1"/>
    <mergeCell ref="A2:Q2"/>
    <mergeCell ref="A3:A4"/>
    <mergeCell ref="B3:B4"/>
    <mergeCell ref="C3:D3"/>
    <mergeCell ref="E3:E4"/>
    <mergeCell ref="F3:F4"/>
    <mergeCell ref="G3:I3"/>
    <mergeCell ref="J3:K3"/>
    <mergeCell ref="L3:M3"/>
    <mergeCell ref="N3:N4"/>
    <mergeCell ref="O3:P3"/>
    <mergeCell ref="Q3:Q4"/>
  </mergeCells>
  <phoneticPr fontId="0" type="noConversion"/>
  <pageMargins left="0.4" right="0.4" top="0.4" bottom="0.4" header="0.1" footer="0.1"/>
  <pageSetup paperSize="9" scale="32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"/>
  <sheetViews>
    <sheetView workbookViewId="0">
      <selection sqref="A1:Q1"/>
    </sheetView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20" t="s">
        <v>451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30" customHeight="1">
      <c r="A2" s="23" t="s">
        <v>282</v>
      </c>
      <c r="B2" s="23" t="s">
        <v>283</v>
      </c>
      <c r="C2" s="23" t="s">
        <v>287</v>
      </c>
      <c r="D2" s="23"/>
      <c r="E2" s="23" t="s">
        <v>75</v>
      </c>
      <c r="F2" s="23" t="s">
        <v>438</v>
      </c>
      <c r="G2" s="23" t="s">
        <v>439</v>
      </c>
      <c r="H2" s="23"/>
      <c r="I2" s="23"/>
      <c r="J2" s="23" t="s">
        <v>452</v>
      </c>
      <c r="K2" s="23" t="s">
        <v>441</v>
      </c>
      <c r="L2" s="23"/>
      <c r="M2" s="23"/>
      <c r="N2" s="23" t="s">
        <v>442</v>
      </c>
      <c r="O2" s="23" t="s">
        <v>443</v>
      </c>
      <c r="P2" s="23"/>
      <c r="Q2" s="23" t="s">
        <v>444</v>
      </c>
    </row>
    <row r="3" spans="1:17" ht="30" customHeight="1">
      <c r="A3" s="23"/>
      <c r="B3" s="23"/>
      <c r="C3" s="11" t="s">
        <v>82</v>
      </c>
      <c r="D3" s="11" t="s">
        <v>83</v>
      </c>
      <c r="E3" s="23"/>
      <c r="F3" s="23"/>
      <c r="G3" s="11" t="s">
        <v>82</v>
      </c>
      <c r="H3" s="11" t="s">
        <v>7</v>
      </c>
      <c r="I3" s="11" t="s">
        <v>445</v>
      </c>
      <c r="J3" s="23"/>
      <c r="K3" s="11" t="s">
        <v>448</v>
      </c>
      <c r="L3" s="11" t="s">
        <v>453</v>
      </c>
      <c r="M3" s="11" t="s">
        <v>454</v>
      </c>
      <c r="N3" s="23"/>
      <c r="O3" s="11" t="s">
        <v>290</v>
      </c>
      <c r="P3" s="11" t="s">
        <v>450</v>
      </c>
      <c r="Q3" s="23"/>
    </row>
    <row r="4" spans="1:17" ht="20.100000000000001" customHeight="1">
      <c r="A4" s="11" t="s">
        <v>17</v>
      </c>
      <c r="B4" s="11" t="s">
        <v>19</v>
      </c>
      <c r="C4" s="11" t="s">
        <v>22</v>
      </c>
      <c r="D4" s="11" t="s">
        <v>24</v>
      </c>
      <c r="E4" s="11" t="s">
        <v>27</v>
      </c>
      <c r="F4" s="11" t="s">
        <v>30</v>
      </c>
      <c r="G4" s="11" t="s">
        <v>32</v>
      </c>
      <c r="H4" s="11" t="s">
        <v>35</v>
      </c>
      <c r="I4" s="11" t="s">
        <v>38</v>
      </c>
      <c r="J4" s="11" t="s">
        <v>41</v>
      </c>
      <c r="K4" s="11" t="s">
        <v>43</v>
      </c>
      <c r="L4" s="11" t="s">
        <v>45</v>
      </c>
      <c r="M4" s="11" t="s">
        <v>47</v>
      </c>
      <c r="N4" s="11" t="s">
        <v>50</v>
      </c>
      <c r="O4" s="11" t="s">
        <v>53</v>
      </c>
      <c r="P4" s="11" t="s">
        <v>56</v>
      </c>
      <c r="Q4" s="11" t="s">
        <v>57</v>
      </c>
    </row>
  </sheetData>
  <mergeCells count="12">
    <mergeCell ref="A1:Q1"/>
    <mergeCell ref="A2:A3"/>
    <mergeCell ref="B2:B3"/>
    <mergeCell ref="C2:D2"/>
    <mergeCell ref="E2:E3"/>
    <mergeCell ref="F2:F3"/>
    <mergeCell ref="G2:I2"/>
    <mergeCell ref="J2:J3"/>
    <mergeCell ref="K2:M2"/>
    <mergeCell ref="N2:N3"/>
    <mergeCell ref="O2:P2"/>
    <mergeCell ref="Q2:Q3"/>
  </mergeCells>
  <phoneticPr fontId="0" type="noConversion"/>
  <pageMargins left="0.4" right="0.4" top="0.4" bottom="0.4" header="0.1" footer="0.1"/>
  <pageSetup paperSize="9" scale="32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"/>
  <sheetViews>
    <sheetView workbookViewId="0">
      <selection sqref="A1:O1"/>
    </sheetView>
  </sheetViews>
  <sheetFormatPr defaultRowHeight="10.5"/>
  <cols>
    <col min="1" max="1" width="66.85546875" customWidth="1"/>
    <col min="2" max="15" width="24.85546875" customWidth="1"/>
  </cols>
  <sheetData>
    <row r="1" spans="1:15" ht="50.1" customHeight="1">
      <c r="A1" s="20" t="s">
        <v>455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0" customHeight="1">
      <c r="A2" s="23" t="s">
        <v>282</v>
      </c>
      <c r="B2" s="23" t="s">
        <v>283</v>
      </c>
      <c r="C2" s="23" t="s">
        <v>287</v>
      </c>
      <c r="D2" s="23"/>
      <c r="E2" s="23" t="s">
        <v>75</v>
      </c>
      <c r="F2" s="23" t="s">
        <v>456</v>
      </c>
      <c r="G2" s="23" t="s">
        <v>457</v>
      </c>
      <c r="H2" s="23"/>
      <c r="I2" s="23"/>
      <c r="J2" s="23" t="s">
        <v>440</v>
      </c>
      <c r="K2" s="23"/>
      <c r="L2" s="23" t="s">
        <v>458</v>
      </c>
      <c r="M2" s="23" t="s">
        <v>459</v>
      </c>
      <c r="N2" s="23"/>
      <c r="O2" s="23" t="s">
        <v>460</v>
      </c>
    </row>
    <row r="3" spans="1:15" ht="30" customHeight="1">
      <c r="A3" s="23"/>
      <c r="B3" s="23"/>
      <c r="C3" s="11" t="s">
        <v>82</v>
      </c>
      <c r="D3" s="11" t="s">
        <v>83</v>
      </c>
      <c r="E3" s="23"/>
      <c r="F3" s="23"/>
      <c r="G3" s="11" t="s">
        <v>82</v>
      </c>
      <c r="H3" s="11" t="s">
        <v>7</v>
      </c>
      <c r="I3" s="11" t="s">
        <v>445</v>
      </c>
      <c r="J3" s="11" t="s">
        <v>446</v>
      </c>
      <c r="K3" s="11" t="s">
        <v>447</v>
      </c>
      <c r="L3" s="23" t="s">
        <v>448</v>
      </c>
      <c r="M3" s="11" t="s">
        <v>290</v>
      </c>
      <c r="N3" s="11" t="s">
        <v>450</v>
      </c>
      <c r="O3" s="23"/>
    </row>
    <row r="4" spans="1:15" ht="20.100000000000001" customHeight="1">
      <c r="A4" s="11" t="s">
        <v>17</v>
      </c>
      <c r="B4" s="11" t="s">
        <v>19</v>
      </c>
      <c r="C4" s="11" t="s">
        <v>22</v>
      </c>
      <c r="D4" s="11" t="s">
        <v>24</v>
      </c>
      <c r="E4" s="11" t="s">
        <v>27</v>
      </c>
      <c r="F4" s="11" t="s">
        <v>30</v>
      </c>
      <c r="G4" s="11" t="s">
        <v>32</v>
      </c>
      <c r="H4" s="11" t="s">
        <v>35</v>
      </c>
      <c r="I4" s="11" t="s">
        <v>38</v>
      </c>
      <c r="J4" s="11" t="s">
        <v>41</v>
      </c>
      <c r="K4" s="11" t="s">
        <v>43</v>
      </c>
      <c r="L4" s="11" t="s">
        <v>45</v>
      </c>
      <c r="M4" s="11" t="s">
        <v>47</v>
      </c>
      <c r="N4" s="11" t="s">
        <v>50</v>
      </c>
      <c r="O4" s="11" t="s">
        <v>53</v>
      </c>
    </row>
  </sheetData>
  <sheetProtection sheet="1" objects="1" scenarios="1"/>
  <mergeCells count="11">
    <mergeCell ref="A1:O1"/>
    <mergeCell ref="A2:A3"/>
    <mergeCell ref="B2:B3"/>
    <mergeCell ref="C2:D2"/>
    <mergeCell ref="E2:E3"/>
    <mergeCell ref="F2:F3"/>
    <mergeCell ref="G2:I2"/>
    <mergeCell ref="J2:K2"/>
    <mergeCell ref="L2:L3"/>
    <mergeCell ref="M2:N2"/>
    <mergeCell ref="O2:O3"/>
  </mergeCells>
  <phoneticPr fontId="0" type="noConversion"/>
  <pageMargins left="0.4" right="0.4" top="0.4" bottom="0.4" header="0.1" footer="0.1"/>
  <pageSetup paperSize="9" scale="36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sqref="A1:J1"/>
    </sheetView>
  </sheetViews>
  <sheetFormatPr defaultRowHeight="10.5"/>
  <cols>
    <col min="1" max="1" width="66.85546875" customWidth="1"/>
    <col min="2" max="10" width="24.85546875" customWidth="1"/>
  </cols>
  <sheetData>
    <row r="1" spans="1:10" ht="50.1" customHeight="1">
      <c r="A1" s="20" t="s">
        <v>461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50.1" customHeight="1">
      <c r="A2" s="20" t="s">
        <v>462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>
      <c r="A3" s="23" t="s">
        <v>463</v>
      </c>
      <c r="B3" s="23" t="s">
        <v>75</v>
      </c>
      <c r="C3" s="23" t="s">
        <v>464</v>
      </c>
      <c r="D3" s="23"/>
      <c r="E3" s="23"/>
      <c r="F3" s="23"/>
      <c r="G3" s="23"/>
      <c r="H3" s="23"/>
      <c r="I3" s="23"/>
      <c r="J3" s="23"/>
    </row>
    <row r="4" spans="1:10" ht="30" customHeight="1">
      <c r="A4" s="23"/>
      <c r="B4" s="23"/>
      <c r="C4" s="23" t="s">
        <v>81</v>
      </c>
      <c r="D4" s="23" t="s">
        <v>188</v>
      </c>
      <c r="E4" s="23"/>
      <c r="F4" s="23"/>
      <c r="G4" s="23"/>
      <c r="H4" s="23"/>
      <c r="I4" s="23"/>
      <c r="J4" s="23"/>
    </row>
    <row r="5" spans="1:10" ht="30" customHeight="1">
      <c r="A5" s="23"/>
      <c r="B5" s="23"/>
      <c r="C5" s="23"/>
      <c r="D5" s="23" t="s">
        <v>465</v>
      </c>
      <c r="E5" s="23" t="s">
        <v>466</v>
      </c>
      <c r="F5" s="23"/>
      <c r="G5" s="23"/>
      <c r="H5" s="23" t="s">
        <v>467</v>
      </c>
      <c r="I5" s="23"/>
      <c r="J5" s="23"/>
    </row>
    <row r="6" spans="1:10" ht="30" customHeight="1">
      <c r="A6" s="23"/>
      <c r="B6" s="23"/>
      <c r="C6" s="23"/>
      <c r="D6" s="23"/>
      <c r="E6" s="23" t="s">
        <v>81</v>
      </c>
      <c r="F6" s="23" t="s">
        <v>188</v>
      </c>
      <c r="G6" s="23"/>
      <c r="H6" s="23" t="s">
        <v>468</v>
      </c>
      <c r="I6" s="23" t="s">
        <v>469</v>
      </c>
      <c r="J6" s="23"/>
    </row>
    <row r="7" spans="1:10" ht="30" customHeight="1">
      <c r="A7" s="23"/>
      <c r="B7" s="23"/>
      <c r="C7" s="23"/>
      <c r="D7" s="23"/>
      <c r="E7" s="23"/>
      <c r="F7" s="11" t="s">
        <v>470</v>
      </c>
      <c r="G7" s="11" t="s">
        <v>471</v>
      </c>
      <c r="H7" s="23"/>
      <c r="I7" s="11" t="s">
        <v>81</v>
      </c>
      <c r="J7" s="11" t="s">
        <v>472</v>
      </c>
    </row>
    <row r="8" spans="1:10" ht="20.100000000000001" customHeight="1">
      <c r="A8" s="11" t="s">
        <v>17</v>
      </c>
      <c r="B8" s="11" t="s">
        <v>19</v>
      </c>
      <c r="C8" s="11" t="s">
        <v>22</v>
      </c>
      <c r="D8" s="11" t="s">
        <v>24</v>
      </c>
      <c r="E8" s="11" t="s">
        <v>27</v>
      </c>
      <c r="F8" s="11" t="s">
        <v>30</v>
      </c>
      <c r="G8" s="11" t="s">
        <v>32</v>
      </c>
      <c r="H8" s="11" t="s">
        <v>35</v>
      </c>
      <c r="I8" s="11" t="s">
        <v>38</v>
      </c>
      <c r="J8" s="11" t="s">
        <v>41</v>
      </c>
    </row>
    <row r="9" spans="1:10" ht="30" customHeight="1">
      <c r="A9" s="6" t="s">
        <v>473</v>
      </c>
      <c r="B9" s="7" t="s">
        <v>85</v>
      </c>
      <c r="C9" s="5">
        <f t="shared" ref="C9:C24" si="0">D9+E9+H9+I9</f>
        <v>0</v>
      </c>
      <c r="D9" s="5">
        <v>0</v>
      </c>
      <c r="E9" s="5">
        <f t="shared" ref="E9:E24" si="1">F9+G9</f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</row>
    <row r="10" spans="1:10" ht="30" customHeight="1">
      <c r="A10" s="12" t="s">
        <v>474</v>
      </c>
      <c r="B10" s="11" t="s">
        <v>240</v>
      </c>
      <c r="C10" s="10">
        <f t="shared" si="0"/>
        <v>0</v>
      </c>
      <c r="D10" s="10">
        <v>0</v>
      </c>
      <c r="E10" s="10">
        <f t="shared" si="1"/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ht="30" customHeight="1">
      <c r="A11" s="12" t="s">
        <v>475</v>
      </c>
      <c r="B11" s="11" t="s">
        <v>476</v>
      </c>
      <c r="C11" s="10">
        <f t="shared" si="0"/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ht="30" customHeight="1">
      <c r="A12" s="12" t="s">
        <v>477</v>
      </c>
      <c r="B12" s="11" t="s">
        <v>478</v>
      </c>
      <c r="C12" s="10">
        <f t="shared" si="0"/>
        <v>0</v>
      </c>
      <c r="D12" s="10">
        <v>0</v>
      </c>
      <c r="E12" s="10">
        <f t="shared" si="1"/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ht="30" customHeight="1">
      <c r="A13" s="6" t="s">
        <v>479</v>
      </c>
      <c r="B13" s="7" t="s">
        <v>95</v>
      </c>
      <c r="C13" s="5">
        <f t="shared" si="0"/>
        <v>1</v>
      </c>
      <c r="D13" s="5">
        <v>1</v>
      </c>
      <c r="E13" s="5">
        <f t="shared" si="1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1:10" ht="30" customHeight="1">
      <c r="A14" s="12" t="s">
        <v>474</v>
      </c>
      <c r="B14" s="11" t="s">
        <v>243</v>
      </c>
      <c r="C14" s="10">
        <f t="shared" si="0"/>
        <v>1</v>
      </c>
      <c r="D14" s="10">
        <v>1</v>
      </c>
      <c r="E14" s="10">
        <f t="shared" si="1"/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ht="30" customHeight="1">
      <c r="A15" s="12" t="s">
        <v>475</v>
      </c>
      <c r="B15" s="11" t="s">
        <v>480</v>
      </c>
      <c r="C15" s="10">
        <f t="shared" si="0"/>
        <v>0</v>
      </c>
      <c r="D15" s="10">
        <v>0</v>
      </c>
      <c r="E15" s="10">
        <f t="shared" si="1"/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ht="30" customHeight="1">
      <c r="A16" s="12" t="s">
        <v>477</v>
      </c>
      <c r="B16" s="11" t="s">
        <v>481</v>
      </c>
      <c r="C16" s="10">
        <f t="shared" si="0"/>
        <v>0</v>
      </c>
      <c r="D16" s="10">
        <v>0</v>
      </c>
      <c r="E16" s="10">
        <f t="shared" si="1"/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ht="30" customHeight="1">
      <c r="A17" s="6" t="s">
        <v>482</v>
      </c>
      <c r="B17" s="7" t="s">
        <v>157</v>
      </c>
      <c r="C17" s="5">
        <f t="shared" si="0"/>
        <v>0</v>
      </c>
      <c r="D17" s="5">
        <v>0</v>
      </c>
      <c r="E17" s="5">
        <f t="shared" si="1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ht="30" customHeight="1">
      <c r="A18" s="12" t="s">
        <v>474</v>
      </c>
      <c r="B18" s="11" t="s">
        <v>159</v>
      </c>
      <c r="C18" s="10">
        <f t="shared" si="0"/>
        <v>0</v>
      </c>
      <c r="D18" s="10">
        <v>0</v>
      </c>
      <c r="E18" s="10">
        <f t="shared" si="1"/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ht="30" customHeight="1">
      <c r="A19" s="12" t="s">
        <v>475</v>
      </c>
      <c r="B19" s="11" t="s">
        <v>483</v>
      </c>
      <c r="C19" s="10">
        <f t="shared" si="0"/>
        <v>0</v>
      </c>
      <c r="D19" s="10">
        <v>0</v>
      </c>
      <c r="E19" s="10">
        <f t="shared" si="1"/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</row>
    <row r="20" spans="1:10" ht="30" customHeight="1">
      <c r="A20" s="12" t="s">
        <v>477</v>
      </c>
      <c r="B20" s="11" t="s">
        <v>161</v>
      </c>
      <c r="C20" s="10">
        <f t="shared" si="0"/>
        <v>0</v>
      </c>
      <c r="D20" s="10">
        <v>0</v>
      </c>
      <c r="E20" s="10">
        <f t="shared" si="1"/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ht="30" customHeight="1">
      <c r="A21" s="6" t="s">
        <v>484</v>
      </c>
      <c r="B21" s="7" t="s">
        <v>173</v>
      </c>
      <c r="C21" s="5">
        <f t="shared" si="0"/>
        <v>0</v>
      </c>
      <c r="D21" s="5">
        <v>0</v>
      </c>
      <c r="E21" s="5">
        <f t="shared" si="1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>
      <c r="A22" s="12" t="s">
        <v>474</v>
      </c>
      <c r="B22" s="11" t="s">
        <v>175</v>
      </c>
      <c r="C22" s="10">
        <f t="shared" si="0"/>
        <v>0</v>
      </c>
      <c r="D22" s="10">
        <v>0</v>
      </c>
      <c r="E22" s="10">
        <f t="shared" si="1"/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ht="30" customHeight="1">
      <c r="A23" s="12" t="s">
        <v>475</v>
      </c>
      <c r="B23" s="11" t="s">
        <v>485</v>
      </c>
      <c r="C23" s="10">
        <f t="shared" si="0"/>
        <v>0</v>
      </c>
      <c r="D23" s="10">
        <v>0</v>
      </c>
      <c r="E23" s="10">
        <f t="shared" si="1"/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</row>
    <row r="24" spans="1:10" ht="30" customHeight="1">
      <c r="A24" s="12" t="s">
        <v>477</v>
      </c>
      <c r="B24" s="11" t="s">
        <v>486</v>
      </c>
      <c r="C24" s="10">
        <f t="shared" si="0"/>
        <v>0</v>
      </c>
      <c r="D24" s="10">
        <v>0</v>
      </c>
      <c r="E24" s="10">
        <f t="shared" si="1"/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</row>
    <row r="25" spans="1:10" ht="20.100000000000001" customHeight="1">
      <c r="A25" s="4" t="s">
        <v>102</v>
      </c>
      <c r="B25" s="7" t="s">
        <v>103</v>
      </c>
      <c r="C25" s="5">
        <f>VLOOKUP("1000",$B:$Z,2,0) + VLOOKUP("2000",$B:$Z,2,0) + VLOOKUP("3000",$B:$Z,2,0) + VLOOKUP("4000",$B:$Z,2,0)</f>
        <v>1</v>
      </c>
      <c r="D25" s="5">
        <f>VLOOKUP("1000",$B:$Z,3,0) + VLOOKUP("2000",$B:$Z,3,0) + VLOOKUP("3000",$B:$Z,3,0) + VLOOKUP("4000",$B:$Z,3,0)</f>
        <v>1</v>
      </c>
      <c r="E25" s="5">
        <f>VLOOKUP("1000",$B:$Z,4,0) + VLOOKUP("2000",$B:$Z,4,0) + VLOOKUP("3000",$B:$Z,4,0) + VLOOKUP("4000",$B:$Z,4,0)</f>
        <v>0</v>
      </c>
      <c r="F25" s="5">
        <f>VLOOKUP("1000",$B:$Z,5,0) + VLOOKUP("2000",$B:$Z,5,0) + VLOOKUP("3000",$B:$Z,5,0) + VLOOKUP("4000",$B:$Z,5,0)</f>
        <v>0</v>
      </c>
      <c r="G25" s="5">
        <f>VLOOKUP("1000",$B:$Z,6,0) + VLOOKUP("2000",$B:$Z,6,0) + VLOOKUP("3000",$B:$Z,6,0) + VLOOKUP("4000",$B:$Z,6,0)</f>
        <v>0</v>
      </c>
      <c r="H25" s="5">
        <f>VLOOKUP("1000",$B:$Z,7,0) + VLOOKUP("2000",$B:$Z,7,0) + VLOOKUP("3000",$B:$Z,7,0) + VLOOKUP("4000",$B:$Z,7,0)</f>
        <v>0</v>
      </c>
      <c r="I25" s="5">
        <f>VLOOKUP("1000",$B:$Z,8,0) + VLOOKUP("2000",$B:$Z,8,0) + VLOOKUP("3000",$B:$Z,8,0) + VLOOKUP("4000",$B:$Z,8,0)</f>
        <v>0</v>
      </c>
      <c r="J25" s="5">
        <f>VLOOKUP("1000",$B:$Z,9,0) + VLOOKUP("2000",$B:$Z,9,0) + VLOOKUP("3000",$B:$Z,9,0) + VLOOKUP("4000",$B:$Z,9,0)</f>
        <v>0</v>
      </c>
    </row>
  </sheetData>
  <sheetProtection sheet="1" objects="1" scenarios="1"/>
  <mergeCells count="14">
    <mergeCell ref="A1:J1"/>
    <mergeCell ref="A2:J2"/>
    <mergeCell ref="A3:A7"/>
    <mergeCell ref="B3:B7"/>
    <mergeCell ref="C3:J3"/>
    <mergeCell ref="C4:C7"/>
    <mergeCell ref="D4:J4"/>
    <mergeCell ref="D5:D7"/>
    <mergeCell ref="E5:G5"/>
    <mergeCell ref="H5:J5"/>
    <mergeCell ref="E6:E7"/>
    <mergeCell ref="F6:G6"/>
    <mergeCell ref="H6:H7"/>
    <mergeCell ref="I6:J6"/>
  </mergeCells>
  <phoneticPr fontId="0" type="noConversion"/>
  <pageMargins left="0.4" right="0.4" top="0.4" bottom="0.4" header="0.1" footer="0.1"/>
  <pageSetup paperSize="9" scale="52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sqref="A1:A3"/>
    </sheetView>
  </sheetViews>
  <sheetFormatPr defaultRowHeight="10.5"/>
  <cols>
    <col min="1" max="1" width="66.85546875" customWidth="1"/>
    <col min="2" max="14" width="24.85546875" customWidth="1"/>
  </cols>
  <sheetData>
    <row r="1" spans="1:14" ht="30" customHeight="1">
      <c r="A1" s="23" t="s">
        <v>463</v>
      </c>
      <c r="B1" s="23" t="s">
        <v>75</v>
      </c>
      <c r="C1" s="23" t="s">
        <v>487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>
      <c r="A2" s="23"/>
      <c r="B2" s="23"/>
      <c r="C2" s="23" t="s">
        <v>488</v>
      </c>
      <c r="D2" s="23"/>
      <c r="E2" s="23" t="s">
        <v>489</v>
      </c>
      <c r="F2" s="23"/>
      <c r="G2" s="23" t="s">
        <v>490</v>
      </c>
      <c r="H2" s="23"/>
      <c r="I2" s="23" t="s">
        <v>491</v>
      </c>
      <c r="J2" s="23"/>
      <c r="K2" s="23" t="s">
        <v>492</v>
      </c>
      <c r="L2" s="23"/>
      <c r="M2" s="23" t="s">
        <v>493</v>
      </c>
      <c r="N2" s="23"/>
    </row>
    <row r="3" spans="1:14" ht="30" customHeight="1">
      <c r="A3" s="23"/>
      <c r="B3" s="23"/>
      <c r="C3" s="11" t="s">
        <v>494</v>
      </c>
      <c r="D3" s="11" t="s">
        <v>495</v>
      </c>
      <c r="E3" s="11" t="s">
        <v>494</v>
      </c>
      <c r="F3" s="11" t="s">
        <v>495</v>
      </c>
      <c r="G3" s="11" t="s">
        <v>494</v>
      </c>
      <c r="H3" s="11" t="s">
        <v>495</v>
      </c>
      <c r="I3" s="11" t="s">
        <v>494</v>
      </c>
      <c r="J3" s="11" t="s">
        <v>495</v>
      </c>
      <c r="K3" s="11" t="s">
        <v>494</v>
      </c>
      <c r="L3" s="11" t="s">
        <v>495</v>
      </c>
      <c r="M3" s="11" t="s">
        <v>494</v>
      </c>
      <c r="N3" s="11" t="s">
        <v>495</v>
      </c>
    </row>
    <row r="4" spans="1:14" ht="20.100000000000001" customHeight="1">
      <c r="A4" s="11" t="s">
        <v>17</v>
      </c>
      <c r="B4" s="11" t="s">
        <v>19</v>
      </c>
      <c r="C4" s="11" t="s">
        <v>43</v>
      </c>
      <c r="D4" s="11" t="s">
        <v>45</v>
      </c>
      <c r="E4" s="11" t="s">
        <v>47</v>
      </c>
      <c r="F4" s="11" t="s">
        <v>50</v>
      </c>
      <c r="G4" s="11" t="s">
        <v>53</v>
      </c>
      <c r="H4" s="11" t="s">
        <v>56</v>
      </c>
      <c r="I4" s="11" t="s">
        <v>57</v>
      </c>
      <c r="J4" s="11" t="s">
        <v>421</v>
      </c>
      <c r="K4" s="11" t="s">
        <v>422</v>
      </c>
      <c r="L4" s="11" t="s">
        <v>423</v>
      </c>
      <c r="M4" s="11" t="s">
        <v>424</v>
      </c>
      <c r="N4" s="11" t="s">
        <v>425</v>
      </c>
    </row>
    <row r="5" spans="1:14" ht="30" customHeight="1">
      <c r="A5" s="6" t="s">
        <v>473</v>
      </c>
      <c r="B5" s="7" t="s">
        <v>85</v>
      </c>
      <c r="C5" s="5">
        <f t="shared" ref="C5:N5" si="0">C6+C8</f>
        <v>0</v>
      </c>
      <c r="D5" s="5">
        <f t="shared" si="0"/>
        <v>0</v>
      </c>
      <c r="E5" s="5">
        <f t="shared" si="0"/>
        <v>0</v>
      </c>
      <c r="F5" s="5">
        <f t="shared" si="0"/>
        <v>0</v>
      </c>
      <c r="G5" s="5">
        <f t="shared" si="0"/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 t="shared" si="0"/>
        <v>0</v>
      </c>
      <c r="L5" s="5">
        <f t="shared" si="0"/>
        <v>0</v>
      </c>
      <c r="M5" s="5">
        <f t="shared" si="0"/>
        <v>0</v>
      </c>
      <c r="N5" s="5">
        <f t="shared" si="0"/>
        <v>0</v>
      </c>
    </row>
    <row r="6" spans="1:14" ht="30" customHeight="1">
      <c r="A6" s="12" t="s">
        <v>474</v>
      </c>
      <c r="B6" s="11" t="s">
        <v>240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</row>
    <row r="7" spans="1:14" ht="30" customHeight="1">
      <c r="A7" s="12" t="s">
        <v>475</v>
      </c>
      <c r="B7" s="11" t="s">
        <v>476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</row>
    <row r="8" spans="1:14" ht="30" customHeight="1">
      <c r="A8" s="12" t="s">
        <v>477</v>
      </c>
      <c r="B8" s="11" t="s">
        <v>478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1:14" ht="30" customHeight="1">
      <c r="A9" s="6" t="s">
        <v>479</v>
      </c>
      <c r="B9" s="7" t="s">
        <v>95</v>
      </c>
      <c r="C9" s="5">
        <f t="shared" ref="C9:N9" si="1">C10+C12</f>
        <v>0</v>
      </c>
      <c r="D9" s="5">
        <f t="shared" si="1"/>
        <v>0</v>
      </c>
      <c r="E9" s="5">
        <f t="shared" si="1"/>
        <v>1</v>
      </c>
      <c r="F9" s="5">
        <f t="shared" si="1"/>
        <v>119000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</row>
    <row r="10" spans="1:14" ht="30" customHeight="1">
      <c r="A10" s="12" t="s">
        <v>474</v>
      </c>
      <c r="B10" s="11" t="s">
        <v>243</v>
      </c>
      <c r="C10" s="10">
        <v>0</v>
      </c>
      <c r="D10" s="10">
        <v>0</v>
      </c>
      <c r="E10" s="10">
        <v>1</v>
      </c>
      <c r="F10" s="10">
        <v>119000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ht="30" customHeight="1">
      <c r="A11" s="12" t="s">
        <v>475</v>
      </c>
      <c r="B11" s="11" t="s">
        <v>480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ht="30" customHeight="1">
      <c r="A12" s="12" t="s">
        <v>477</v>
      </c>
      <c r="B12" s="11" t="s">
        <v>481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ht="30" customHeight="1">
      <c r="A13" s="6" t="s">
        <v>482</v>
      </c>
      <c r="B13" s="7" t="s">
        <v>157</v>
      </c>
      <c r="C13" s="5">
        <f t="shared" ref="C13:N13" si="2">C14+C16</f>
        <v>0</v>
      </c>
      <c r="D13" s="5">
        <f t="shared" si="2"/>
        <v>0</v>
      </c>
      <c r="E13" s="5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</row>
    <row r="14" spans="1:14" ht="30" customHeight="1">
      <c r="A14" s="12" t="s">
        <v>474</v>
      </c>
      <c r="B14" s="11" t="s">
        <v>159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</row>
    <row r="15" spans="1:14" ht="30" customHeight="1">
      <c r="A15" s="12" t="s">
        <v>475</v>
      </c>
      <c r="B15" s="11" t="s">
        <v>483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</row>
    <row r="16" spans="1:14" ht="30" customHeight="1">
      <c r="A16" s="12" t="s">
        <v>477</v>
      </c>
      <c r="B16" s="11" t="s">
        <v>161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</row>
    <row r="17" spans="1:14" ht="30" customHeight="1">
      <c r="A17" s="6" t="s">
        <v>484</v>
      </c>
      <c r="B17" s="7" t="s">
        <v>173</v>
      </c>
      <c r="C17" s="5">
        <f t="shared" ref="C17:N17" si="3">C18+C20</f>
        <v>0</v>
      </c>
      <c r="D17" s="5">
        <f t="shared" si="3"/>
        <v>0</v>
      </c>
      <c r="E17" s="5">
        <f t="shared" si="3"/>
        <v>0</v>
      </c>
      <c r="F17" s="5">
        <f t="shared" si="3"/>
        <v>0</v>
      </c>
      <c r="G17" s="5">
        <f t="shared" si="3"/>
        <v>0</v>
      </c>
      <c r="H17" s="5">
        <f t="shared" si="3"/>
        <v>0</v>
      </c>
      <c r="I17" s="5">
        <f t="shared" si="3"/>
        <v>0</v>
      </c>
      <c r="J17" s="5">
        <f t="shared" si="3"/>
        <v>0</v>
      </c>
      <c r="K17" s="5">
        <f t="shared" si="3"/>
        <v>0</v>
      </c>
      <c r="L17" s="5">
        <f t="shared" si="3"/>
        <v>0</v>
      </c>
      <c r="M17" s="5">
        <f t="shared" si="3"/>
        <v>0</v>
      </c>
      <c r="N17" s="5">
        <f t="shared" si="3"/>
        <v>0</v>
      </c>
    </row>
    <row r="18" spans="1:14" ht="30" customHeight="1">
      <c r="A18" s="12" t="s">
        <v>474</v>
      </c>
      <c r="B18" s="11" t="s">
        <v>175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</row>
    <row r="19" spans="1:14" ht="30" customHeight="1">
      <c r="A19" s="12" t="s">
        <v>475</v>
      </c>
      <c r="B19" s="11" t="s">
        <v>485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</row>
    <row r="20" spans="1:14" ht="30" customHeight="1">
      <c r="A20" s="12" t="s">
        <v>477</v>
      </c>
      <c r="B20" s="11" t="s">
        <v>486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</row>
    <row r="21" spans="1:14" ht="20.100000000000001" customHeight="1">
      <c r="A21" s="4" t="s">
        <v>102</v>
      </c>
      <c r="B21" s="7" t="s">
        <v>103</v>
      </c>
      <c r="C21" s="5">
        <f>VLOOKUP("1000",$B:$Z,2,0) + VLOOKUP("2000",$B:$Z,2,0) + VLOOKUP("3000",$B:$Z,2,0) + VLOOKUP("4000",$B:$Z,2,0)</f>
        <v>0</v>
      </c>
      <c r="D21" s="5">
        <f>VLOOKUP("1000",$B:$Z,3,0) + VLOOKUP("2000",$B:$Z,3,0) + VLOOKUP("3000",$B:$Z,3,0) + VLOOKUP("4000",$B:$Z,3,0)</f>
        <v>0</v>
      </c>
      <c r="E21" s="5">
        <f>VLOOKUP("1000",$B:$Z,4,0) + VLOOKUP("2000",$B:$Z,4,0) + VLOOKUP("3000",$B:$Z,4,0) + VLOOKUP("4000",$B:$Z,4,0)</f>
        <v>1</v>
      </c>
      <c r="F21" s="5">
        <f>VLOOKUP("1000",$B:$Z,5,0) + VLOOKUP("2000",$B:$Z,5,0) + VLOOKUP("3000",$B:$Z,5,0) + VLOOKUP("4000",$B:$Z,5,0)</f>
        <v>119000</v>
      </c>
      <c r="G21" s="5">
        <f>VLOOKUP("1000",$B:$Z,6,0) + VLOOKUP("2000",$B:$Z,6,0) + VLOOKUP("3000",$B:$Z,6,0) + VLOOKUP("4000",$B:$Z,6,0)</f>
        <v>0</v>
      </c>
      <c r="H21" s="5">
        <f>VLOOKUP("1000",$B:$Z,7,0) + VLOOKUP("2000",$B:$Z,7,0) + VLOOKUP("3000",$B:$Z,7,0) + VLOOKUP("4000",$B:$Z,7,0)</f>
        <v>0</v>
      </c>
      <c r="I21" s="5">
        <f>VLOOKUP("1000",$B:$Z,8,0) + VLOOKUP("2000",$B:$Z,8,0) + VLOOKUP("3000",$B:$Z,8,0) + VLOOKUP("4000",$B:$Z,8,0)</f>
        <v>0</v>
      </c>
      <c r="J21" s="5">
        <f>VLOOKUP("1000",$B:$Z,9,0) + VLOOKUP("2000",$B:$Z,9,0) + VLOOKUP("3000",$B:$Z,9,0) + VLOOKUP("4000",$B:$Z,9,0)</f>
        <v>0</v>
      </c>
      <c r="K21" s="5">
        <f>VLOOKUP("1000",$B:$Z,10,0) + VLOOKUP("2000",$B:$Z,10,0) + VLOOKUP("3000",$B:$Z,10,0) + VLOOKUP("4000",$B:$Z,10,0)</f>
        <v>0</v>
      </c>
      <c r="L21" s="5">
        <f>VLOOKUP("1000",$B:$Z,11,0) + VLOOKUP("2000",$B:$Z,11,0) + VLOOKUP("3000",$B:$Z,11,0) + VLOOKUP("4000",$B:$Z,11,0)</f>
        <v>0</v>
      </c>
      <c r="M21" s="5">
        <f>VLOOKUP("1000",$B:$Z,12,0) + VLOOKUP("2000",$B:$Z,12,0) + VLOOKUP("3000",$B:$Z,12,0) + VLOOKUP("4000",$B:$Z,12,0)</f>
        <v>0</v>
      </c>
      <c r="N21" s="5">
        <f>VLOOKUP("1000",$B:$Z,13,0) + VLOOKUP("2000",$B:$Z,13,0) + VLOOKUP("3000",$B:$Z,13,0) + VLOOKUP("4000",$B:$Z,13,0)</f>
        <v>0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scale="38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workbookViewId="0">
      <selection sqref="A1:I1"/>
    </sheetView>
  </sheetViews>
  <sheetFormatPr defaultRowHeight="10.5"/>
  <cols>
    <col min="1" max="1" width="30.5703125" customWidth="1"/>
    <col min="2" max="7" width="22.85546875" customWidth="1"/>
    <col min="8" max="8" width="19.140625" customWidth="1"/>
    <col min="9" max="9" width="34.42578125" customWidth="1"/>
  </cols>
  <sheetData>
    <row r="1" spans="1:9" ht="24.95" customHeight="1">
      <c r="A1" s="20" t="s">
        <v>72</v>
      </c>
      <c r="B1" s="20"/>
      <c r="C1" s="20"/>
      <c r="D1" s="20"/>
      <c r="E1" s="20"/>
      <c r="F1" s="20"/>
      <c r="G1" s="20"/>
      <c r="H1" s="20"/>
      <c r="I1" s="20"/>
    </row>
    <row r="2" spans="1:9" ht="24.95" customHeight="1">
      <c r="A2" s="20" t="s">
        <v>73</v>
      </c>
      <c r="B2" s="20"/>
      <c r="C2" s="20"/>
      <c r="D2" s="20"/>
      <c r="E2" s="20"/>
      <c r="F2" s="20"/>
      <c r="G2" s="20"/>
      <c r="H2" s="20"/>
      <c r="I2" s="20"/>
    </row>
    <row r="3" spans="1:9" ht="30" customHeight="1">
      <c r="A3" s="22" t="s">
        <v>74</v>
      </c>
      <c r="B3" s="22" t="s">
        <v>36</v>
      </c>
      <c r="C3" s="22" t="s">
        <v>75</v>
      </c>
      <c r="D3" s="22" t="s">
        <v>76</v>
      </c>
      <c r="E3" s="22" t="s">
        <v>77</v>
      </c>
      <c r="F3" s="22"/>
      <c r="G3" s="22"/>
      <c r="H3" s="22" t="s">
        <v>78</v>
      </c>
      <c r="I3" s="22" t="s">
        <v>79</v>
      </c>
    </row>
    <row r="4" spans="1:9" ht="20.100000000000001" customHeight="1">
      <c r="A4" s="22"/>
      <c r="B4" s="22"/>
      <c r="C4" s="22"/>
      <c r="D4" s="22"/>
      <c r="E4" s="22" t="s">
        <v>80</v>
      </c>
      <c r="F4" s="22"/>
      <c r="G4" s="22" t="s">
        <v>81</v>
      </c>
      <c r="H4" s="22"/>
      <c r="I4" s="22"/>
    </row>
    <row r="5" spans="1:9" ht="20.100000000000001" customHeight="1">
      <c r="A5" s="22"/>
      <c r="B5" s="22"/>
      <c r="C5" s="22"/>
      <c r="D5" s="22"/>
      <c r="E5" s="8" t="s">
        <v>82</v>
      </c>
      <c r="F5" s="8" t="s">
        <v>83</v>
      </c>
      <c r="G5" s="22"/>
      <c r="H5" s="22"/>
      <c r="I5" s="22"/>
    </row>
    <row r="6" spans="1:9" ht="15" customHeight="1">
      <c r="A6" s="8" t="s">
        <v>17</v>
      </c>
      <c r="B6" s="8" t="s">
        <v>19</v>
      </c>
      <c r="C6" s="8" t="s">
        <v>22</v>
      </c>
      <c r="D6" s="8" t="s">
        <v>24</v>
      </c>
      <c r="E6" s="8" t="s">
        <v>27</v>
      </c>
      <c r="F6" s="8" t="s">
        <v>30</v>
      </c>
      <c r="G6" s="8" t="s">
        <v>32</v>
      </c>
      <c r="H6" s="8" t="s">
        <v>35</v>
      </c>
      <c r="I6" s="8" t="s">
        <v>38</v>
      </c>
    </row>
    <row r="7" spans="1:9" ht="90" customHeight="1">
      <c r="A7" s="9" t="s">
        <v>84</v>
      </c>
      <c r="B7" s="8"/>
      <c r="C7" s="8" t="s">
        <v>85</v>
      </c>
      <c r="D7" s="10">
        <v>64</v>
      </c>
      <c r="E7" s="8" t="s">
        <v>86</v>
      </c>
      <c r="F7" s="8" t="s">
        <v>87</v>
      </c>
      <c r="G7" s="10">
        <v>65</v>
      </c>
      <c r="H7" s="10">
        <v>1</v>
      </c>
      <c r="I7" s="8"/>
    </row>
    <row r="8" spans="1:9" ht="90" customHeight="1">
      <c r="A8" s="9" t="s">
        <v>88</v>
      </c>
      <c r="B8" s="8"/>
      <c r="C8" s="8" t="s">
        <v>89</v>
      </c>
      <c r="D8" s="10">
        <v>2</v>
      </c>
      <c r="E8" s="8" t="s">
        <v>86</v>
      </c>
      <c r="F8" s="8" t="s">
        <v>87</v>
      </c>
      <c r="G8" s="10">
        <v>2</v>
      </c>
      <c r="H8" s="10">
        <v>0</v>
      </c>
      <c r="I8" s="8"/>
    </row>
    <row r="9" spans="1:9" ht="90" customHeight="1">
      <c r="A9" s="9" t="s">
        <v>90</v>
      </c>
      <c r="B9" s="8"/>
      <c r="C9" s="8" t="s">
        <v>91</v>
      </c>
      <c r="D9" s="10">
        <v>36</v>
      </c>
      <c r="E9" s="8" t="s">
        <v>86</v>
      </c>
      <c r="F9" s="8" t="s">
        <v>87</v>
      </c>
      <c r="G9" s="10">
        <v>36</v>
      </c>
      <c r="H9" s="10">
        <v>0</v>
      </c>
      <c r="I9" s="8"/>
    </row>
    <row r="10" spans="1:9" ht="45" customHeight="1">
      <c r="A10" s="9" t="s">
        <v>92</v>
      </c>
      <c r="B10" s="8"/>
      <c r="C10" s="8" t="s">
        <v>93</v>
      </c>
      <c r="D10" s="10">
        <v>64</v>
      </c>
      <c r="E10" s="8" t="s">
        <v>86</v>
      </c>
      <c r="F10" s="8" t="s">
        <v>87</v>
      </c>
      <c r="G10" s="10">
        <v>65</v>
      </c>
      <c r="H10" s="10">
        <v>1</v>
      </c>
      <c r="I10" s="8"/>
    </row>
    <row r="11" spans="1:9" ht="45" customHeight="1">
      <c r="A11" s="9" t="s">
        <v>94</v>
      </c>
      <c r="B11" s="8"/>
      <c r="C11" s="8" t="s">
        <v>95</v>
      </c>
      <c r="D11" s="10">
        <v>60</v>
      </c>
      <c r="E11" s="8" t="s">
        <v>86</v>
      </c>
      <c r="F11" s="8" t="s">
        <v>87</v>
      </c>
      <c r="G11" s="10">
        <v>61</v>
      </c>
      <c r="H11" s="10">
        <v>1</v>
      </c>
      <c r="I11" s="8"/>
    </row>
    <row r="12" spans="1:9" ht="45" customHeight="1">
      <c r="A12" s="9" t="s">
        <v>96</v>
      </c>
      <c r="B12" s="8"/>
      <c r="C12" s="8" t="s">
        <v>97</v>
      </c>
      <c r="D12" s="10">
        <v>6454</v>
      </c>
      <c r="E12" s="8" t="s">
        <v>98</v>
      </c>
      <c r="F12" s="8" t="s">
        <v>99</v>
      </c>
      <c r="G12" s="10">
        <v>6454</v>
      </c>
      <c r="H12" s="10">
        <v>0</v>
      </c>
      <c r="I12" s="8"/>
    </row>
    <row r="13" spans="1:9" ht="45" customHeight="1">
      <c r="A13" s="9" t="s">
        <v>100</v>
      </c>
      <c r="B13" s="8"/>
      <c r="C13" s="8" t="s">
        <v>101</v>
      </c>
      <c r="D13" s="10">
        <v>4</v>
      </c>
      <c r="E13" s="8" t="s">
        <v>86</v>
      </c>
      <c r="F13" s="8" t="s">
        <v>87</v>
      </c>
      <c r="G13" s="10">
        <v>4</v>
      </c>
      <c r="H13" s="10">
        <v>0</v>
      </c>
      <c r="I13" s="8"/>
    </row>
    <row r="14" spans="1:9" ht="24.95" customHeight="1">
      <c r="A14" s="7"/>
      <c r="B14" s="7" t="s">
        <v>102</v>
      </c>
      <c r="C14" s="7" t="s">
        <v>103</v>
      </c>
      <c r="D14" s="10">
        <f>SUM(D7:D13)</f>
        <v>6684</v>
      </c>
      <c r="E14" s="7" t="s">
        <v>104</v>
      </c>
      <c r="F14" s="7" t="s">
        <v>104</v>
      </c>
      <c r="G14" s="10">
        <f>SUM(G7:G13)</f>
        <v>6687</v>
      </c>
      <c r="H14" s="10">
        <f>SUM(H7:H13)</f>
        <v>3</v>
      </c>
      <c r="I14" s="7" t="s">
        <v>104</v>
      </c>
    </row>
  </sheetData>
  <sheetProtection password="9E13" sheet="1" objects="1" scenarios="1"/>
  <mergeCells count="11">
    <mergeCell ref="A1:I1"/>
    <mergeCell ref="A2:I2"/>
    <mergeCell ref="A3:A5"/>
    <mergeCell ref="B3:B5"/>
    <mergeCell ref="C3:C5"/>
    <mergeCell ref="D3:D5"/>
    <mergeCell ref="E3:G3"/>
    <mergeCell ref="H3:H5"/>
    <mergeCell ref="I3:I5"/>
    <mergeCell ref="E4:F4"/>
    <mergeCell ref="G4:G5"/>
  </mergeCells>
  <phoneticPr fontId="0" type="noConversion"/>
  <pageMargins left="0.4" right="0.4" top="0.4" bottom="0.4" header="0.1" footer="0.1"/>
  <pageSetup paperSize="9" scale="68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sqref="A1:A2"/>
    </sheetView>
  </sheetViews>
  <sheetFormatPr defaultRowHeight="10.5"/>
  <cols>
    <col min="1" max="1" width="66.85546875" customWidth="1"/>
    <col min="2" max="13" width="24.85546875" customWidth="1"/>
  </cols>
  <sheetData>
    <row r="1" spans="1:13" ht="30" customHeight="1">
      <c r="A1" s="23" t="s">
        <v>463</v>
      </c>
      <c r="B1" s="23" t="s">
        <v>75</v>
      </c>
      <c r="C1" s="23" t="s">
        <v>496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" customHeight="1">
      <c r="A2" s="23"/>
      <c r="B2" s="23"/>
      <c r="C2" s="11" t="s">
        <v>493</v>
      </c>
      <c r="D2" s="11" t="s">
        <v>497</v>
      </c>
      <c r="E2" s="11" t="s">
        <v>498</v>
      </c>
      <c r="F2" s="11" t="s">
        <v>499</v>
      </c>
      <c r="G2" s="11" t="s">
        <v>500</v>
      </c>
      <c r="H2" s="11" t="s">
        <v>501</v>
      </c>
      <c r="I2" s="11" t="s">
        <v>502</v>
      </c>
      <c r="J2" s="11" t="s">
        <v>503</v>
      </c>
      <c r="K2" s="11" t="s">
        <v>504</v>
      </c>
      <c r="L2" s="11" t="s">
        <v>505</v>
      </c>
      <c r="M2" s="11" t="s">
        <v>488</v>
      </c>
    </row>
    <row r="3" spans="1:13" ht="30" customHeight="1">
      <c r="A3" s="11" t="s">
        <v>17</v>
      </c>
      <c r="B3" s="11" t="s">
        <v>19</v>
      </c>
      <c r="C3" s="11" t="s">
        <v>506</v>
      </c>
      <c r="D3" s="11" t="s">
        <v>507</v>
      </c>
      <c r="E3" s="11" t="s">
        <v>508</v>
      </c>
      <c r="F3" s="11" t="s">
        <v>509</v>
      </c>
      <c r="G3" s="11" t="s">
        <v>510</v>
      </c>
      <c r="H3" s="11" t="s">
        <v>511</v>
      </c>
      <c r="I3" s="11" t="s">
        <v>512</v>
      </c>
      <c r="J3" s="11" t="s">
        <v>513</v>
      </c>
      <c r="K3" s="11" t="s">
        <v>514</v>
      </c>
      <c r="L3" s="11" t="s">
        <v>515</v>
      </c>
      <c r="M3" s="11" t="s">
        <v>516</v>
      </c>
    </row>
    <row r="4" spans="1:13" ht="30" customHeight="1">
      <c r="A4" s="6" t="s">
        <v>473</v>
      </c>
      <c r="B4" s="7" t="s">
        <v>85</v>
      </c>
      <c r="C4" s="5">
        <f t="shared" ref="C4:M4" si="0">C5+C7</f>
        <v>0</v>
      </c>
      <c r="D4" s="5">
        <f t="shared" si="0"/>
        <v>0</v>
      </c>
      <c r="E4" s="5">
        <f t="shared" si="0"/>
        <v>0</v>
      </c>
      <c r="F4" s="5">
        <f t="shared" si="0"/>
        <v>0</v>
      </c>
      <c r="G4" s="5">
        <f t="shared" si="0"/>
        <v>0</v>
      </c>
      <c r="H4" s="5">
        <f t="shared" si="0"/>
        <v>0</v>
      </c>
      <c r="I4" s="5">
        <f t="shared" si="0"/>
        <v>0</v>
      </c>
      <c r="J4" s="5">
        <f t="shared" si="0"/>
        <v>0</v>
      </c>
      <c r="K4" s="5">
        <f t="shared" si="0"/>
        <v>0</v>
      </c>
      <c r="L4" s="5">
        <f t="shared" si="0"/>
        <v>0</v>
      </c>
      <c r="M4" s="5">
        <f t="shared" si="0"/>
        <v>0</v>
      </c>
    </row>
    <row r="5" spans="1:13" ht="30" customHeight="1">
      <c r="A5" s="12" t="s">
        <v>474</v>
      </c>
      <c r="B5" s="11" t="s">
        <v>240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</row>
    <row r="6" spans="1:13" ht="30" customHeight="1">
      <c r="A6" s="12" t="s">
        <v>475</v>
      </c>
      <c r="B6" s="11" t="s">
        <v>476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</row>
    <row r="7" spans="1:13" ht="30" customHeight="1">
      <c r="A7" s="12" t="s">
        <v>477</v>
      </c>
      <c r="B7" s="11" t="s">
        <v>478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</row>
    <row r="8" spans="1:13" ht="30" customHeight="1">
      <c r="A8" s="6" t="s">
        <v>479</v>
      </c>
      <c r="B8" s="7" t="s">
        <v>95</v>
      </c>
      <c r="C8" s="5">
        <f t="shared" ref="C8:M8" si="1">C9+C11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</row>
    <row r="9" spans="1:13" ht="30" customHeight="1">
      <c r="A9" s="12" t="s">
        <v>474</v>
      </c>
      <c r="B9" s="11" t="s">
        <v>243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</row>
    <row r="10" spans="1:13" ht="30" customHeight="1">
      <c r="A10" s="12" t="s">
        <v>475</v>
      </c>
      <c r="B10" s="11" t="s">
        <v>480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</row>
    <row r="11" spans="1:13" ht="30" customHeight="1">
      <c r="A11" s="12" t="s">
        <v>477</v>
      </c>
      <c r="B11" s="11" t="s">
        <v>481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</row>
    <row r="12" spans="1:13" ht="30" customHeight="1">
      <c r="A12" s="6" t="s">
        <v>482</v>
      </c>
      <c r="B12" s="7" t="s">
        <v>157</v>
      </c>
      <c r="C12" s="5">
        <f t="shared" ref="C12:M12" si="2">C13+C15</f>
        <v>0</v>
      </c>
      <c r="D12" s="5">
        <f t="shared" si="2"/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  <c r="H12" s="5">
        <f t="shared" si="2"/>
        <v>0</v>
      </c>
      <c r="I12" s="5">
        <f t="shared" si="2"/>
        <v>0</v>
      </c>
      <c r="J12" s="5">
        <f t="shared" si="2"/>
        <v>0</v>
      </c>
      <c r="K12" s="5">
        <f t="shared" si="2"/>
        <v>0</v>
      </c>
      <c r="L12" s="5">
        <f t="shared" si="2"/>
        <v>0</v>
      </c>
      <c r="M12" s="5">
        <f t="shared" si="2"/>
        <v>0</v>
      </c>
    </row>
    <row r="13" spans="1:13" ht="30" customHeight="1">
      <c r="A13" s="12" t="s">
        <v>474</v>
      </c>
      <c r="B13" s="11" t="s">
        <v>159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pans="1:13" ht="30" customHeight="1">
      <c r="A14" s="12" t="s">
        <v>475</v>
      </c>
      <c r="B14" s="11" t="s">
        <v>483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</row>
    <row r="15" spans="1:13" ht="30" customHeight="1">
      <c r="A15" s="12" t="s">
        <v>477</v>
      </c>
      <c r="B15" s="11" t="s">
        <v>161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</row>
    <row r="16" spans="1:13" ht="30" customHeight="1">
      <c r="A16" s="6" t="s">
        <v>484</v>
      </c>
      <c r="B16" s="7" t="s">
        <v>173</v>
      </c>
      <c r="C16" s="5">
        <f t="shared" ref="C16:M16" si="3">C17+C19</f>
        <v>0</v>
      </c>
      <c r="D16" s="5">
        <f t="shared" si="3"/>
        <v>0</v>
      </c>
      <c r="E16" s="5">
        <f t="shared" si="3"/>
        <v>0</v>
      </c>
      <c r="F16" s="5">
        <f t="shared" si="3"/>
        <v>0</v>
      </c>
      <c r="G16" s="5">
        <f t="shared" si="3"/>
        <v>0</v>
      </c>
      <c r="H16" s="5">
        <f t="shared" si="3"/>
        <v>0</v>
      </c>
      <c r="I16" s="5">
        <f t="shared" si="3"/>
        <v>0</v>
      </c>
      <c r="J16" s="5">
        <f t="shared" si="3"/>
        <v>0</v>
      </c>
      <c r="K16" s="5">
        <f t="shared" si="3"/>
        <v>0</v>
      </c>
      <c r="L16" s="5">
        <f t="shared" si="3"/>
        <v>0</v>
      </c>
      <c r="M16" s="5">
        <f t="shared" si="3"/>
        <v>0</v>
      </c>
    </row>
    <row r="17" spans="1:13" ht="30" customHeight="1">
      <c r="A17" s="12" t="s">
        <v>474</v>
      </c>
      <c r="B17" s="11" t="s">
        <v>175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18" spans="1:13" ht="30" customHeight="1">
      <c r="A18" s="12" t="s">
        <v>475</v>
      </c>
      <c r="B18" s="11" t="s">
        <v>485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</row>
    <row r="19" spans="1:13" ht="30" customHeight="1">
      <c r="A19" s="12" t="s">
        <v>477</v>
      </c>
      <c r="B19" s="11" t="s">
        <v>486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</row>
    <row r="20" spans="1:13" ht="20.100000000000001" customHeight="1">
      <c r="A20" s="4" t="s">
        <v>102</v>
      </c>
      <c r="B20" s="7" t="s">
        <v>103</v>
      </c>
      <c r="C20" s="5">
        <f>VLOOKUP("1000",$B:$Z,2,0) + VLOOKUP("2000",$B:$Z,2,0) + VLOOKUP("3000",$B:$Z,2,0) + VLOOKUP("4000",$B:$Z,2,0)</f>
        <v>0</v>
      </c>
      <c r="D20" s="5">
        <f>VLOOKUP("1000",$B:$Z,3,0) + VLOOKUP("2000",$B:$Z,3,0) + VLOOKUP("3000",$B:$Z,3,0) + VLOOKUP("4000",$B:$Z,3,0)</f>
        <v>0</v>
      </c>
      <c r="E20" s="5">
        <f>VLOOKUP("1000",$B:$Z,4,0) + VLOOKUP("2000",$B:$Z,4,0) + VLOOKUP("3000",$B:$Z,4,0) + VLOOKUP("4000",$B:$Z,4,0)</f>
        <v>0</v>
      </c>
      <c r="F20" s="5">
        <f>VLOOKUP("1000",$B:$Z,5,0) + VLOOKUP("2000",$B:$Z,5,0) + VLOOKUP("3000",$B:$Z,5,0) + VLOOKUP("4000",$B:$Z,5,0)</f>
        <v>0</v>
      </c>
      <c r="G20" s="5">
        <f>VLOOKUP("1000",$B:$Z,6,0) + VLOOKUP("2000",$B:$Z,6,0) + VLOOKUP("3000",$B:$Z,6,0) + VLOOKUP("4000",$B:$Z,6,0)</f>
        <v>0</v>
      </c>
      <c r="H20" s="5">
        <f>VLOOKUP("1000",$B:$Z,7,0) + VLOOKUP("2000",$B:$Z,7,0) + VLOOKUP("3000",$B:$Z,7,0) + VLOOKUP("4000",$B:$Z,7,0)</f>
        <v>0</v>
      </c>
      <c r="I20" s="5">
        <f>VLOOKUP("1000",$B:$Z,8,0) + VLOOKUP("2000",$B:$Z,8,0) + VLOOKUP("3000",$B:$Z,8,0) + VLOOKUP("4000",$B:$Z,8,0)</f>
        <v>0</v>
      </c>
      <c r="J20" s="5">
        <f>VLOOKUP("1000",$B:$Z,9,0) + VLOOKUP("2000",$B:$Z,9,0) + VLOOKUP("3000",$B:$Z,9,0) + VLOOKUP("4000",$B:$Z,9,0)</f>
        <v>0</v>
      </c>
      <c r="K20" s="5">
        <f>VLOOKUP("1000",$B:$Z,10,0) + VLOOKUP("2000",$B:$Z,10,0) + VLOOKUP("3000",$B:$Z,10,0) + VLOOKUP("4000",$B:$Z,10,0)</f>
        <v>0</v>
      </c>
      <c r="L20" s="5">
        <f>VLOOKUP("1000",$B:$Z,11,0) + VLOOKUP("2000",$B:$Z,11,0) + VLOOKUP("3000",$B:$Z,11,0) + VLOOKUP("4000",$B:$Z,11,0)</f>
        <v>0</v>
      </c>
      <c r="M20" s="5">
        <f>VLOOKUP("1000",$B:$Z,12,0) + VLOOKUP("2000",$B:$Z,12,0) + VLOOKUP("3000",$B:$Z,12,0) + VLOOKUP("4000",$B:$Z,12,0)</f>
        <v>0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scale="41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workbookViewId="0">
      <selection sqref="A1:K1"/>
    </sheetView>
  </sheetViews>
  <sheetFormatPr defaultRowHeight="10.5"/>
  <cols>
    <col min="1" max="1" width="66.85546875" customWidth="1"/>
    <col min="2" max="11" width="24.85546875" customWidth="1"/>
  </cols>
  <sheetData>
    <row r="1" spans="1:11" ht="50.1" customHeight="1">
      <c r="A1" s="20" t="s">
        <v>517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0" customHeight="1">
      <c r="A2" s="23" t="s">
        <v>136</v>
      </c>
      <c r="B2" s="23" t="s">
        <v>75</v>
      </c>
      <c r="C2" s="23" t="s">
        <v>518</v>
      </c>
      <c r="D2" s="23" t="s">
        <v>519</v>
      </c>
      <c r="E2" s="23"/>
      <c r="F2" s="23"/>
      <c r="G2" s="23"/>
      <c r="H2" s="23"/>
      <c r="I2" s="23"/>
      <c r="J2" s="23"/>
      <c r="K2" s="23"/>
    </row>
    <row r="3" spans="1:11" ht="30" customHeight="1">
      <c r="A3" s="23"/>
      <c r="B3" s="23"/>
      <c r="C3" s="23"/>
      <c r="D3" s="23" t="s">
        <v>188</v>
      </c>
      <c r="E3" s="23"/>
      <c r="F3" s="23"/>
      <c r="G3" s="23"/>
      <c r="H3" s="23"/>
      <c r="I3" s="23"/>
      <c r="J3" s="23"/>
      <c r="K3" s="23"/>
    </row>
    <row r="4" spans="1:11" ht="30" customHeight="1">
      <c r="A4" s="23"/>
      <c r="B4" s="23"/>
      <c r="C4" s="23"/>
      <c r="D4" s="23" t="s">
        <v>520</v>
      </c>
      <c r="E4" s="23"/>
      <c r="F4" s="23"/>
      <c r="G4" s="23"/>
      <c r="H4" s="23" t="s">
        <v>521</v>
      </c>
      <c r="I4" s="23" t="s">
        <v>522</v>
      </c>
      <c r="J4" s="23" t="s">
        <v>523</v>
      </c>
      <c r="K4" s="23" t="s">
        <v>524</v>
      </c>
    </row>
    <row r="5" spans="1:11" ht="39.950000000000003" customHeight="1">
      <c r="A5" s="23"/>
      <c r="B5" s="23"/>
      <c r="C5" s="23"/>
      <c r="D5" s="11" t="s">
        <v>525</v>
      </c>
      <c r="E5" s="11" t="s">
        <v>526</v>
      </c>
      <c r="F5" s="11" t="s">
        <v>527</v>
      </c>
      <c r="G5" s="11" t="s">
        <v>528</v>
      </c>
      <c r="H5" s="23"/>
      <c r="I5" s="23"/>
      <c r="J5" s="23"/>
      <c r="K5" s="23"/>
    </row>
    <row r="6" spans="1:11" ht="30" customHeight="1">
      <c r="A6" s="6" t="s">
        <v>473</v>
      </c>
      <c r="B6" s="7" t="s">
        <v>85</v>
      </c>
      <c r="C6" s="5">
        <f t="shared" ref="C6:C21" si="0">SUM(D6:K6)</f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30" customHeight="1">
      <c r="A7" s="12" t="s">
        <v>474</v>
      </c>
      <c r="B7" s="11" t="s">
        <v>240</v>
      </c>
      <c r="C7" s="10">
        <f t="shared" si="0"/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30" customHeight="1">
      <c r="A8" s="12" t="s">
        <v>475</v>
      </c>
      <c r="B8" s="11" t="s">
        <v>476</v>
      </c>
      <c r="C8" s="10">
        <f t="shared" si="0"/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30" customHeight="1">
      <c r="A9" s="12" t="s">
        <v>477</v>
      </c>
      <c r="B9" s="11" t="s">
        <v>478</v>
      </c>
      <c r="C9" s="10">
        <f t="shared" si="0"/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 ht="30" customHeight="1">
      <c r="A10" s="6" t="s">
        <v>479</v>
      </c>
      <c r="B10" s="7" t="s">
        <v>95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>
      <c r="A11" s="12" t="s">
        <v>474</v>
      </c>
      <c r="B11" s="11" t="s">
        <v>243</v>
      </c>
      <c r="C11" s="10">
        <f t="shared" si="0"/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30" customHeight="1">
      <c r="A12" s="12" t="s">
        <v>475</v>
      </c>
      <c r="B12" s="11" t="s">
        <v>480</v>
      </c>
      <c r="C12" s="10">
        <f t="shared" si="0"/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ht="30" customHeight="1">
      <c r="A13" s="12" t="s">
        <v>477</v>
      </c>
      <c r="B13" s="11" t="s">
        <v>481</v>
      </c>
      <c r="C13" s="10">
        <f t="shared" si="0"/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ht="30" customHeight="1">
      <c r="A14" s="6" t="s">
        <v>482</v>
      </c>
      <c r="B14" s="7" t="s">
        <v>157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>
      <c r="A15" s="12" t="s">
        <v>474</v>
      </c>
      <c r="B15" s="11" t="s">
        <v>159</v>
      </c>
      <c r="C15" s="10">
        <f t="shared" si="0"/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30" customHeight="1">
      <c r="A16" s="12" t="s">
        <v>475</v>
      </c>
      <c r="B16" s="11" t="s">
        <v>483</v>
      </c>
      <c r="C16" s="10">
        <f t="shared" si="0"/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30" customHeight="1">
      <c r="A17" s="12" t="s">
        <v>477</v>
      </c>
      <c r="B17" s="11" t="s">
        <v>161</v>
      </c>
      <c r="C17" s="10">
        <f t="shared" si="0"/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30" customHeight="1">
      <c r="A18" s="6" t="s">
        <v>484</v>
      </c>
      <c r="B18" s="7" t="s">
        <v>173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>
      <c r="A19" s="12" t="s">
        <v>474</v>
      </c>
      <c r="B19" s="11" t="s">
        <v>175</v>
      </c>
      <c r="C19" s="10">
        <f t="shared" si="0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30" customHeight="1">
      <c r="A20" s="12" t="s">
        <v>475</v>
      </c>
      <c r="B20" s="11" t="s">
        <v>485</v>
      </c>
      <c r="C20" s="10">
        <f t="shared" si="0"/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30" customHeight="1">
      <c r="A21" s="12" t="s">
        <v>477</v>
      </c>
      <c r="B21" s="11" t="s">
        <v>486</v>
      </c>
      <c r="C21" s="10">
        <f t="shared" si="0"/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20.100000000000001" customHeight="1">
      <c r="A22" s="4" t="s">
        <v>102</v>
      </c>
      <c r="B22" s="7" t="s">
        <v>103</v>
      </c>
      <c r="C22" s="5">
        <f>VLOOKUP("1000",$B:$Z,2,0) + VLOOKUP("2000",$B:$Z,2,0) + VLOOKUP("3000",$B:$Z,2,0) + VLOOKUP("4000",$B:$Z,2,0)</f>
        <v>0</v>
      </c>
      <c r="D22" s="5">
        <f>VLOOKUP("1000",$B:$Z,3,0) + VLOOKUP("2000",$B:$Z,3,0) + VLOOKUP("3000",$B:$Z,3,0) + VLOOKUP("4000",$B:$Z,3,0)</f>
        <v>0</v>
      </c>
      <c r="E22" s="5">
        <f>VLOOKUP("1000",$B:$Z,4,0) + VLOOKUP("2000",$B:$Z,4,0) + VLOOKUP("3000",$B:$Z,4,0) + VLOOKUP("4000",$B:$Z,4,0)</f>
        <v>0</v>
      </c>
      <c r="F22" s="5">
        <f>VLOOKUP("1000",$B:$Z,5,0) + VLOOKUP("2000",$B:$Z,5,0) + VLOOKUP("3000",$B:$Z,5,0) + VLOOKUP("4000",$B:$Z,5,0)</f>
        <v>0</v>
      </c>
      <c r="G22" s="5">
        <f>VLOOKUP("1000",$B:$Z,6,0) + VLOOKUP("2000",$B:$Z,6,0) + VLOOKUP("3000",$B:$Z,6,0) + VLOOKUP("4000",$B:$Z,6,0)</f>
        <v>0</v>
      </c>
      <c r="H22" s="5">
        <f>VLOOKUP("1000",$B:$Z,7,0) + VLOOKUP("2000",$B:$Z,7,0) + VLOOKUP("3000",$B:$Z,7,0) + VLOOKUP("4000",$B:$Z,7,0)</f>
        <v>0</v>
      </c>
      <c r="I22" s="5">
        <f>VLOOKUP("1000",$B:$Z,8,0) + VLOOKUP("2000",$B:$Z,8,0) + VLOOKUP("3000",$B:$Z,8,0) + VLOOKUP("4000",$B:$Z,8,0)</f>
        <v>0</v>
      </c>
      <c r="J22" s="5">
        <f>VLOOKUP("1000",$B:$Z,9,0) + VLOOKUP("2000",$B:$Z,9,0) + VLOOKUP("3000",$B:$Z,9,0) + VLOOKUP("4000",$B:$Z,9,0)</f>
        <v>0</v>
      </c>
      <c r="K22" s="5">
        <f>VLOOKUP("1000",$B:$Z,10,0) + VLOOKUP("2000",$B:$Z,10,0) + VLOOKUP("3000",$B:$Z,10,0) + VLOOKUP("4000",$B:$Z,10,0)</f>
        <v>0</v>
      </c>
    </row>
  </sheetData>
  <mergeCells count="11"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scale="48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sqref="A1:J1"/>
    </sheetView>
  </sheetViews>
  <sheetFormatPr defaultRowHeight="10.5"/>
  <cols>
    <col min="1" max="1" width="66.85546875" customWidth="1"/>
    <col min="2" max="10" width="24.85546875" customWidth="1"/>
  </cols>
  <sheetData>
    <row r="1" spans="1:10" ht="50.1" customHeight="1">
      <c r="A1" s="20" t="s">
        <v>529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50.1" customHeight="1">
      <c r="A2" s="20" t="s">
        <v>530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>
      <c r="A3" s="23" t="s">
        <v>136</v>
      </c>
      <c r="B3" s="23" t="s">
        <v>75</v>
      </c>
      <c r="C3" s="23" t="s">
        <v>531</v>
      </c>
      <c r="D3" s="23"/>
      <c r="E3" s="23"/>
      <c r="F3" s="23"/>
      <c r="G3" s="23"/>
      <c r="H3" s="23"/>
      <c r="I3" s="23"/>
      <c r="J3" s="23"/>
    </row>
    <row r="4" spans="1:10" ht="30" customHeight="1">
      <c r="A4" s="23"/>
      <c r="B4" s="23"/>
      <c r="C4" s="23" t="s">
        <v>81</v>
      </c>
      <c r="D4" s="23"/>
      <c r="E4" s="23" t="s">
        <v>188</v>
      </c>
      <c r="F4" s="23"/>
      <c r="G4" s="23"/>
      <c r="H4" s="23"/>
      <c r="I4" s="23"/>
      <c r="J4" s="23"/>
    </row>
    <row r="5" spans="1:10" ht="30" customHeight="1">
      <c r="A5" s="23"/>
      <c r="B5" s="23"/>
      <c r="C5" s="23"/>
      <c r="D5" s="24"/>
      <c r="E5" s="23" t="s">
        <v>532</v>
      </c>
      <c r="F5" s="23"/>
      <c r="G5" s="23" t="s">
        <v>533</v>
      </c>
      <c r="H5" s="23"/>
      <c r="I5" s="23" t="s">
        <v>534</v>
      </c>
      <c r="J5" s="23"/>
    </row>
    <row r="6" spans="1:10" ht="30" customHeight="1">
      <c r="A6" s="23"/>
      <c r="B6" s="23"/>
      <c r="C6" s="11" t="s">
        <v>535</v>
      </c>
      <c r="D6" s="11" t="s">
        <v>536</v>
      </c>
      <c r="E6" s="11" t="s">
        <v>535</v>
      </c>
      <c r="F6" s="11" t="s">
        <v>536</v>
      </c>
      <c r="G6" s="11" t="s">
        <v>535</v>
      </c>
      <c r="H6" s="11" t="s">
        <v>536</v>
      </c>
      <c r="I6" s="11" t="s">
        <v>535</v>
      </c>
      <c r="J6" s="11" t="s">
        <v>536</v>
      </c>
    </row>
    <row r="7" spans="1:10" ht="20.100000000000001" customHeight="1">
      <c r="A7" s="11" t="s">
        <v>17</v>
      </c>
      <c r="B7" s="11" t="s">
        <v>19</v>
      </c>
      <c r="C7" s="11" t="s">
        <v>22</v>
      </c>
      <c r="D7" s="11" t="s">
        <v>24</v>
      </c>
      <c r="E7" s="11" t="s">
        <v>27</v>
      </c>
      <c r="F7" s="11" t="s">
        <v>30</v>
      </c>
      <c r="G7" s="11" t="s">
        <v>32</v>
      </c>
      <c r="H7" s="11" t="s">
        <v>35</v>
      </c>
      <c r="I7" s="11" t="s">
        <v>38</v>
      </c>
      <c r="J7" s="11" t="s">
        <v>41</v>
      </c>
    </row>
    <row r="8" spans="1:10" ht="30" customHeight="1">
      <c r="A8" s="6" t="s">
        <v>537</v>
      </c>
      <c r="B8" s="7" t="s">
        <v>85</v>
      </c>
      <c r="C8" s="5">
        <f t="shared" ref="C8:C49" si="0">E8+G8+I8</f>
        <v>0</v>
      </c>
      <c r="D8" s="5">
        <f t="shared" ref="D8:D49" si="1">F8+H8+J8</f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</row>
    <row r="9" spans="1:10" ht="30" customHeight="1">
      <c r="A9" s="12" t="s">
        <v>538</v>
      </c>
      <c r="B9" s="11" t="s">
        <v>240</v>
      </c>
      <c r="C9" s="10">
        <f t="shared" si="0"/>
        <v>0</v>
      </c>
      <c r="D9" s="10">
        <f t="shared" si="1"/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spans="1:10" ht="30" customHeight="1">
      <c r="A10" s="12" t="s">
        <v>539</v>
      </c>
      <c r="B10" s="11" t="s">
        <v>540</v>
      </c>
      <c r="C10" s="10">
        <f t="shared" si="0"/>
        <v>0</v>
      </c>
      <c r="D10" s="10">
        <f t="shared" si="1"/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ht="30" customHeight="1">
      <c r="A11" s="12" t="s">
        <v>541</v>
      </c>
      <c r="B11" s="11" t="s">
        <v>542</v>
      </c>
      <c r="C11" s="10">
        <f t="shared" si="0"/>
        <v>8</v>
      </c>
      <c r="D11" s="10">
        <f t="shared" si="1"/>
        <v>8</v>
      </c>
      <c r="E11" s="10">
        <v>8</v>
      </c>
      <c r="F11" s="10">
        <v>8</v>
      </c>
      <c r="G11" s="10">
        <v>0</v>
      </c>
      <c r="H11" s="10">
        <v>0</v>
      </c>
      <c r="I11" s="10">
        <v>0</v>
      </c>
      <c r="J11" s="10">
        <v>0</v>
      </c>
    </row>
    <row r="12" spans="1:10" ht="30" customHeight="1">
      <c r="A12" s="12" t="s">
        <v>543</v>
      </c>
      <c r="B12" s="11" t="s">
        <v>544</v>
      </c>
      <c r="C12" s="10">
        <f t="shared" si="0"/>
        <v>0</v>
      </c>
      <c r="D12" s="10">
        <f t="shared" si="1"/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ht="30" customHeight="1">
      <c r="A13" s="12" t="s">
        <v>545</v>
      </c>
      <c r="B13" s="11" t="s">
        <v>546</v>
      </c>
      <c r="C13" s="10">
        <f t="shared" si="0"/>
        <v>0</v>
      </c>
      <c r="D13" s="10">
        <f t="shared" si="1"/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ht="30" customHeight="1">
      <c r="A14" s="12" t="s">
        <v>547</v>
      </c>
      <c r="B14" s="11" t="s">
        <v>548</v>
      </c>
      <c r="C14" s="10">
        <f t="shared" si="0"/>
        <v>0</v>
      </c>
      <c r="D14" s="10">
        <f t="shared" si="1"/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ht="30" customHeight="1">
      <c r="A15" s="12" t="s">
        <v>549</v>
      </c>
      <c r="B15" s="11" t="s">
        <v>550</v>
      </c>
      <c r="C15" s="10">
        <f t="shared" si="0"/>
        <v>0</v>
      </c>
      <c r="D15" s="10">
        <f t="shared" si="1"/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ht="30" customHeight="1">
      <c r="A16" s="12" t="s">
        <v>551</v>
      </c>
      <c r="B16" s="11" t="s">
        <v>552</v>
      </c>
      <c r="C16" s="10">
        <f t="shared" si="0"/>
        <v>0</v>
      </c>
      <c r="D16" s="10">
        <f t="shared" si="1"/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ht="30" customHeight="1">
      <c r="A17" s="12" t="s">
        <v>553</v>
      </c>
      <c r="B17" s="11" t="s">
        <v>554</v>
      </c>
      <c r="C17" s="10">
        <f t="shared" si="0"/>
        <v>0</v>
      </c>
      <c r="D17" s="10">
        <f t="shared" si="1"/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ht="30" customHeight="1">
      <c r="A18" s="12" t="s">
        <v>555</v>
      </c>
      <c r="B18" s="11" t="s">
        <v>478</v>
      </c>
      <c r="C18" s="10">
        <f t="shared" si="0"/>
        <v>0</v>
      </c>
      <c r="D18" s="10">
        <f t="shared" si="1"/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ht="30" customHeight="1">
      <c r="A19" s="12" t="s">
        <v>556</v>
      </c>
      <c r="B19" s="11" t="s">
        <v>557</v>
      </c>
      <c r="C19" s="10">
        <f t="shared" si="0"/>
        <v>0</v>
      </c>
      <c r="D19" s="10">
        <f t="shared" si="1"/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</row>
    <row r="20" spans="1:10" ht="30" customHeight="1">
      <c r="A20" s="12" t="s">
        <v>558</v>
      </c>
      <c r="B20" s="11" t="s">
        <v>559</v>
      </c>
      <c r="C20" s="10">
        <f t="shared" si="0"/>
        <v>0</v>
      </c>
      <c r="D20" s="10">
        <f t="shared" si="1"/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ht="30" customHeight="1">
      <c r="A21" s="12" t="s">
        <v>560</v>
      </c>
      <c r="B21" s="11" t="s">
        <v>91</v>
      </c>
      <c r="C21" s="10">
        <f t="shared" si="0"/>
        <v>0</v>
      </c>
      <c r="D21" s="10">
        <f t="shared" si="1"/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ht="30" customHeight="1">
      <c r="A22" s="12" t="s">
        <v>561</v>
      </c>
      <c r="B22" s="11" t="s">
        <v>562</v>
      </c>
      <c r="C22" s="10">
        <f t="shared" si="0"/>
        <v>0</v>
      </c>
      <c r="D22" s="10">
        <f t="shared" si="1"/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ht="30" customHeight="1">
      <c r="A23" s="12" t="s">
        <v>563</v>
      </c>
      <c r="B23" s="11" t="s">
        <v>564</v>
      </c>
      <c r="C23" s="10">
        <f t="shared" si="0"/>
        <v>0</v>
      </c>
      <c r="D23" s="10">
        <f t="shared" si="1"/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</row>
    <row r="24" spans="1:10" ht="30" customHeight="1">
      <c r="A24" s="12" t="s">
        <v>565</v>
      </c>
      <c r="B24" s="11" t="s">
        <v>566</v>
      </c>
      <c r="C24" s="10">
        <f t="shared" si="0"/>
        <v>0</v>
      </c>
      <c r="D24" s="10">
        <f t="shared" si="1"/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</row>
    <row r="25" spans="1:10" ht="30" customHeight="1">
      <c r="A25" s="12" t="s">
        <v>567</v>
      </c>
      <c r="B25" s="11" t="s">
        <v>568</v>
      </c>
      <c r="C25" s="10">
        <f t="shared" si="0"/>
        <v>0</v>
      </c>
      <c r="D25" s="10">
        <f t="shared" si="1"/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</row>
    <row r="26" spans="1:10" ht="30" customHeight="1">
      <c r="A26" s="6" t="s">
        <v>569</v>
      </c>
      <c r="B26" s="7" t="s">
        <v>95</v>
      </c>
      <c r="C26" s="5">
        <f t="shared" si="0"/>
        <v>0</v>
      </c>
      <c r="D26" s="5">
        <f t="shared" si="1"/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30" customHeight="1">
      <c r="A27" s="12" t="s">
        <v>570</v>
      </c>
      <c r="B27" s="11" t="s">
        <v>243</v>
      </c>
      <c r="C27" s="10">
        <f t="shared" si="0"/>
        <v>0</v>
      </c>
      <c r="D27" s="10">
        <f t="shared" si="1"/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</row>
    <row r="28" spans="1:10" ht="30" customHeight="1">
      <c r="A28" s="12" t="s">
        <v>571</v>
      </c>
      <c r="B28" s="11" t="s">
        <v>572</v>
      </c>
      <c r="C28" s="10">
        <f t="shared" si="0"/>
        <v>0</v>
      </c>
      <c r="D28" s="10">
        <f t="shared" si="1"/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</row>
    <row r="29" spans="1:10" ht="30" customHeight="1">
      <c r="A29" s="12" t="s">
        <v>573</v>
      </c>
      <c r="B29" s="11" t="s">
        <v>574</v>
      </c>
      <c r="C29" s="10">
        <f t="shared" si="0"/>
        <v>0</v>
      </c>
      <c r="D29" s="10">
        <f t="shared" si="1"/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</row>
    <row r="30" spans="1:10" ht="30" customHeight="1">
      <c r="A30" s="12" t="s">
        <v>575</v>
      </c>
      <c r="B30" s="11" t="s">
        <v>576</v>
      </c>
      <c r="C30" s="10">
        <f t="shared" si="0"/>
        <v>0</v>
      </c>
      <c r="D30" s="10">
        <f t="shared" si="1"/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</row>
    <row r="31" spans="1:10" ht="30" customHeight="1">
      <c r="A31" s="12" t="s">
        <v>577</v>
      </c>
      <c r="B31" s="11" t="s">
        <v>578</v>
      </c>
      <c r="C31" s="10">
        <f t="shared" si="0"/>
        <v>0</v>
      </c>
      <c r="D31" s="10">
        <f t="shared" si="1"/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</row>
    <row r="32" spans="1:10" ht="30" customHeight="1">
      <c r="A32" s="12" t="s">
        <v>579</v>
      </c>
      <c r="B32" s="11" t="s">
        <v>580</v>
      </c>
      <c r="C32" s="10">
        <f t="shared" si="0"/>
        <v>0</v>
      </c>
      <c r="D32" s="10">
        <f t="shared" si="1"/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1:10" ht="30" customHeight="1">
      <c r="A33" s="12" t="s">
        <v>581</v>
      </c>
      <c r="B33" s="11" t="s">
        <v>481</v>
      </c>
      <c r="C33" s="10">
        <f t="shared" si="0"/>
        <v>0</v>
      </c>
      <c r="D33" s="10">
        <f t="shared" si="1"/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</row>
    <row r="34" spans="1:10" ht="30" customHeight="1">
      <c r="A34" s="12" t="s">
        <v>582</v>
      </c>
      <c r="B34" s="11" t="s">
        <v>583</v>
      </c>
      <c r="C34" s="10">
        <f t="shared" si="0"/>
        <v>0</v>
      </c>
      <c r="D34" s="10">
        <f t="shared" si="1"/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</row>
    <row r="35" spans="1:10" ht="30" customHeight="1">
      <c r="A35" s="12" t="s">
        <v>584</v>
      </c>
      <c r="B35" s="11" t="s">
        <v>585</v>
      </c>
      <c r="C35" s="10">
        <f t="shared" si="0"/>
        <v>0</v>
      </c>
      <c r="D35" s="10">
        <f t="shared" si="1"/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</row>
    <row r="36" spans="1:10" ht="30" customHeight="1">
      <c r="A36" s="12" t="s">
        <v>586</v>
      </c>
      <c r="B36" s="11" t="s">
        <v>587</v>
      </c>
      <c r="C36" s="10">
        <f t="shared" si="0"/>
        <v>0</v>
      </c>
      <c r="D36" s="10">
        <f t="shared" si="1"/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</row>
    <row r="37" spans="1:10" ht="30" customHeight="1">
      <c r="A37" s="12" t="s">
        <v>588</v>
      </c>
      <c r="B37" s="11" t="s">
        <v>589</v>
      </c>
      <c r="C37" s="10">
        <f t="shared" si="0"/>
        <v>0</v>
      </c>
      <c r="D37" s="10">
        <f t="shared" si="1"/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</row>
    <row r="38" spans="1:10" ht="30" customHeight="1">
      <c r="A38" s="12" t="s">
        <v>590</v>
      </c>
      <c r="B38" s="11" t="s">
        <v>591</v>
      </c>
      <c r="C38" s="10">
        <f t="shared" si="0"/>
        <v>0</v>
      </c>
      <c r="D38" s="10">
        <f t="shared" si="1"/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</row>
    <row r="39" spans="1:10" ht="30" customHeight="1">
      <c r="A39" s="12" t="s">
        <v>592</v>
      </c>
      <c r="B39" s="11" t="s">
        <v>593</v>
      </c>
      <c r="C39" s="10">
        <f t="shared" si="0"/>
        <v>0</v>
      </c>
      <c r="D39" s="10">
        <f t="shared" si="1"/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0" ht="30" customHeight="1">
      <c r="A40" s="6" t="s">
        <v>594</v>
      </c>
      <c r="B40" s="7" t="s">
        <v>157</v>
      </c>
      <c r="C40" s="5">
        <f t="shared" si="0"/>
        <v>0</v>
      </c>
      <c r="D40" s="5">
        <f t="shared" si="1"/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30" customHeight="1">
      <c r="A41" s="12" t="s">
        <v>595</v>
      </c>
      <c r="B41" s="11" t="s">
        <v>159</v>
      </c>
      <c r="C41" s="10">
        <f t="shared" si="0"/>
        <v>0</v>
      </c>
      <c r="D41" s="10">
        <f t="shared" si="1"/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</row>
    <row r="42" spans="1:10" ht="30" customHeight="1">
      <c r="A42" s="12" t="s">
        <v>596</v>
      </c>
      <c r="B42" s="11" t="s">
        <v>161</v>
      </c>
      <c r="C42" s="10">
        <f t="shared" si="0"/>
        <v>0</v>
      </c>
      <c r="D42" s="10">
        <f t="shared" si="1"/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</row>
    <row r="43" spans="1:10" ht="30" customHeight="1">
      <c r="A43" s="12" t="s">
        <v>597</v>
      </c>
      <c r="B43" s="11" t="s">
        <v>163</v>
      </c>
      <c r="C43" s="10">
        <f t="shared" si="0"/>
        <v>0</v>
      </c>
      <c r="D43" s="10">
        <f t="shared" si="1"/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</row>
    <row r="44" spans="1:10" ht="30" customHeight="1">
      <c r="A44" s="12" t="s">
        <v>598</v>
      </c>
      <c r="B44" s="11" t="s">
        <v>165</v>
      </c>
      <c r="C44" s="10">
        <f t="shared" si="0"/>
        <v>0</v>
      </c>
      <c r="D44" s="10">
        <f t="shared" si="1"/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</row>
    <row r="45" spans="1:10" ht="30" customHeight="1">
      <c r="A45" s="12" t="s">
        <v>599</v>
      </c>
      <c r="B45" s="11" t="s">
        <v>600</v>
      </c>
      <c r="C45" s="10">
        <f t="shared" si="0"/>
        <v>0</v>
      </c>
      <c r="D45" s="10">
        <f t="shared" si="1"/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</row>
    <row r="46" spans="1:10" ht="30" customHeight="1">
      <c r="A46" s="12" t="s">
        <v>601</v>
      </c>
      <c r="B46" s="11" t="s">
        <v>602</v>
      </c>
      <c r="C46" s="10">
        <f t="shared" si="0"/>
        <v>0</v>
      </c>
      <c r="D46" s="10">
        <f t="shared" si="1"/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</row>
    <row r="47" spans="1:10" ht="30" customHeight="1">
      <c r="A47" s="12" t="s">
        <v>603</v>
      </c>
      <c r="B47" s="11" t="s">
        <v>604</v>
      </c>
      <c r="C47" s="10">
        <f t="shared" si="0"/>
        <v>0</v>
      </c>
      <c r="D47" s="10">
        <f t="shared" si="1"/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</row>
    <row r="48" spans="1:10" ht="30" customHeight="1">
      <c r="A48" s="12" t="s">
        <v>605</v>
      </c>
      <c r="B48" s="11" t="s">
        <v>606</v>
      </c>
      <c r="C48" s="10">
        <f t="shared" si="0"/>
        <v>0</v>
      </c>
      <c r="D48" s="10">
        <f t="shared" si="1"/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</row>
    <row r="49" spans="1:10" ht="30" customHeight="1">
      <c r="A49" s="12" t="s">
        <v>607</v>
      </c>
      <c r="B49" s="11" t="s">
        <v>608</v>
      </c>
      <c r="C49" s="10">
        <f t="shared" si="0"/>
        <v>0</v>
      </c>
      <c r="D49" s="10">
        <f t="shared" si="1"/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</row>
    <row r="50" spans="1:10" ht="20.100000000000001" customHeight="1">
      <c r="A50" s="4" t="s">
        <v>102</v>
      </c>
      <c r="B50" s="7" t="s">
        <v>103</v>
      </c>
      <c r="C50" s="5">
        <f>VLOOKUP("1000",B:U,2,0) + VLOOKUP("2000",B:U,2,0) + VLOOKUP("3000",B:U,2,0)</f>
        <v>0</v>
      </c>
      <c r="D50" s="5">
        <f>VLOOKUP("1000",B:U,3,0) + VLOOKUP("2000",B:U,3,0) + VLOOKUP("3000",B:U,3,0)</f>
        <v>0</v>
      </c>
      <c r="E50" s="5">
        <f>VLOOKUP("1000",B:U,4,0) + VLOOKUP("2000",B:U,4,0) + VLOOKUP("3000",B:U,4,0)</f>
        <v>0</v>
      </c>
      <c r="F50" s="5">
        <f>VLOOKUP("1000",B:U,5,0) + VLOOKUP("2000",B:U,5,0) + VLOOKUP("3000",B:U,5,0)</f>
        <v>0</v>
      </c>
      <c r="G50" s="5">
        <f>VLOOKUP("1000",B:U,6,0) + VLOOKUP("2000",B:U,6,0) + VLOOKUP("3000",B:U,6,0)</f>
        <v>0</v>
      </c>
      <c r="H50" s="5">
        <f>VLOOKUP("1000",B:U,7,0) + VLOOKUP("2000",B:U,7,0) + VLOOKUP("3000",B:U,7,0)</f>
        <v>0</v>
      </c>
      <c r="I50" s="5">
        <f>VLOOKUP("1000",B:U,8,0) + VLOOKUP("2000",B:U,8,0) + VLOOKUP("3000",B:U,8,0)</f>
        <v>0</v>
      </c>
      <c r="J50" s="5">
        <f>VLOOKUP("1000",B:U,9,0) + VLOOKUP("2000",B:U,9,0) + VLOOKUP("3000",B:U,9,0)</f>
        <v>0</v>
      </c>
    </row>
  </sheetData>
  <sheetProtection sheet="1" objects="1" scenarios="1"/>
  <mergeCells count="10">
    <mergeCell ref="A1:J1"/>
    <mergeCell ref="A2:J2"/>
    <mergeCell ref="A3:A6"/>
    <mergeCell ref="B3:B6"/>
    <mergeCell ref="C3:J3"/>
    <mergeCell ref="C4:D5"/>
    <mergeCell ref="E4:J4"/>
    <mergeCell ref="E5:F5"/>
    <mergeCell ref="G5:H5"/>
    <mergeCell ref="I5:J5"/>
  </mergeCells>
  <phoneticPr fontId="0" type="noConversion"/>
  <pageMargins left="0.4" right="0.4" top="0.4" bottom="0.4" header="0.1" footer="0.1"/>
  <pageSetup paperSize="9" scale="52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workbookViewId="0">
      <selection sqref="A1:K1"/>
    </sheetView>
  </sheetViews>
  <sheetFormatPr defaultRowHeight="10.5"/>
  <cols>
    <col min="1" max="1" width="66.85546875" customWidth="1"/>
    <col min="2" max="11" width="24.85546875" customWidth="1"/>
  </cols>
  <sheetData>
    <row r="1" spans="1:11" ht="50.1" customHeight="1">
      <c r="A1" s="20" t="s">
        <v>609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0" customHeight="1">
      <c r="A2" s="23" t="s">
        <v>136</v>
      </c>
      <c r="B2" s="23" t="s">
        <v>75</v>
      </c>
      <c r="C2" s="23" t="s">
        <v>289</v>
      </c>
      <c r="D2" s="23"/>
      <c r="E2" s="23"/>
      <c r="F2" s="23"/>
      <c r="G2" s="23" t="s">
        <v>399</v>
      </c>
      <c r="H2" s="23"/>
      <c r="I2" s="23"/>
      <c r="J2" s="23"/>
      <c r="K2" s="23"/>
    </row>
    <row r="3" spans="1:11" ht="30" customHeight="1">
      <c r="A3" s="23"/>
      <c r="B3" s="23"/>
      <c r="C3" s="23" t="s">
        <v>81</v>
      </c>
      <c r="D3" s="23" t="s">
        <v>188</v>
      </c>
      <c r="E3" s="23"/>
      <c r="F3" s="23"/>
      <c r="G3" s="23" t="s">
        <v>81</v>
      </c>
      <c r="H3" s="23" t="s">
        <v>188</v>
      </c>
      <c r="I3" s="23"/>
      <c r="J3" s="23"/>
      <c r="K3" s="23"/>
    </row>
    <row r="4" spans="1:11" ht="30" customHeight="1">
      <c r="A4" s="23"/>
      <c r="B4" s="23"/>
      <c r="C4" s="23"/>
      <c r="D4" s="11" t="s">
        <v>292</v>
      </c>
      <c r="E4" s="11" t="s">
        <v>293</v>
      </c>
      <c r="F4" s="11" t="s">
        <v>419</v>
      </c>
      <c r="G4" s="23"/>
      <c r="H4" s="11" t="s">
        <v>401</v>
      </c>
      <c r="I4" s="11" t="s">
        <v>610</v>
      </c>
      <c r="J4" s="11" t="s">
        <v>611</v>
      </c>
      <c r="K4" s="11" t="s">
        <v>612</v>
      </c>
    </row>
    <row r="5" spans="1:11" ht="20.100000000000001" customHeight="1">
      <c r="A5" s="23" t="s">
        <v>17</v>
      </c>
      <c r="B5" s="23" t="s">
        <v>19</v>
      </c>
      <c r="C5" s="11" t="s">
        <v>22</v>
      </c>
      <c r="D5" s="11" t="s">
        <v>24</v>
      </c>
      <c r="E5" s="11" t="s">
        <v>27</v>
      </c>
      <c r="F5" s="11" t="s">
        <v>30</v>
      </c>
      <c r="G5" s="11" t="s">
        <v>32</v>
      </c>
      <c r="H5" s="11" t="s">
        <v>35</v>
      </c>
      <c r="I5" s="11" t="s">
        <v>38</v>
      </c>
      <c r="J5" s="11" t="s">
        <v>41</v>
      </c>
      <c r="K5" s="11" t="s">
        <v>43</v>
      </c>
    </row>
    <row r="6" spans="1:11" ht="30" customHeight="1">
      <c r="A6" s="6" t="s">
        <v>537</v>
      </c>
      <c r="B6" s="7" t="s">
        <v>85</v>
      </c>
      <c r="C6" s="5">
        <f t="shared" ref="C6:C47" si="0">D6+E6+F6</f>
        <v>0</v>
      </c>
      <c r="D6" s="5">
        <v>0</v>
      </c>
      <c r="E6" s="5">
        <v>0</v>
      </c>
      <c r="F6" s="5">
        <v>0</v>
      </c>
      <c r="G6" s="5">
        <f t="shared" ref="G6:G47" si="1">H6+I6+J6+K6</f>
        <v>0</v>
      </c>
      <c r="H6" s="5">
        <v>0</v>
      </c>
      <c r="I6" s="5">
        <v>0</v>
      </c>
      <c r="J6" s="5">
        <v>0</v>
      </c>
      <c r="K6" s="5">
        <v>0</v>
      </c>
    </row>
    <row r="7" spans="1:11" ht="30" customHeight="1">
      <c r="A7" s="12" t="s">
        <v>538</v>
      </c>
      <c r="B7" s="11" t="s">
        <v>240</v>
      </c>
      <c r="C7" s="10">
        <f t="shared" si="0"/>
        <v>0</v>
      </c>
      <c r="D7" s="10">
        <v>0</v>
      </c>
      <c r="E7" s="10">
        <v>0</v>
      </c>
      <c r="F7" s="10">
        <v>0</v>
      </c>
      <c r="G7" s="10">
        <f t="shared" si="1"/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30" customHeight="1">
      <c r="A8" s="12" t="s">
        <v>539</v>
      </c>
      <c r="B8" s="11" t="s">
        <v>540</v>
      </c>
      <c r="C8" s="10">
        <f t="shared" si="0"/>
        <v>0</v>
      </c>
      <c r="D8" s="10">
        <v>0</v>
      </c>
      <c r="E8" s="10">
        <v>0</v>
      </c>
      <c r="F8" s="10">
        <v>0</v>
      </c>
      <c r="G8" s="10">
        <f t="shared" si="1"/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30" customHeight="1">
      <c r="A9" s="12" t="s">
        <v>541</v>
      </c>
      <c r="B9" s="11" t="s">
        <v>542</v>
      </c>
      <c r="C9" s="10">
        <f t="shared" si="0"/>
        <v>0</v>
      </c>
      <c r="D9" s="10">
        <v>0</v>
      </c>
      <c r="E9" s="10">
        <v>0</v>
      </c>
      <c r="F9" s="10">
        <v>0</v>
      </c>
      <c r="G9" s="10">
        <f t="shared" si="1"/>
        <v>0</v>
      </c>
      <c r="H9" s="10">
        <v>0</v>
      </c>
      <c r="I9" s="10">
        <v>0</v>
      </c>
      <c r="J9" s="10">
        <v>0</v>
      </c>
      <c r="K9" s="10">
        <v>0</v>
      </c>
    </row>
    <row r="10" spans="1:11" ht="30" customHeight="1">
      <c r="A10" s="12" t="s">
        <v>543</v>
      </c>
      <c r="B10" s="11" t="s">
        <v>544</v>
      </c>
      <c r="C10" s="10">
        <f t="shared" si="0"/>
        <v>0</v>
      </c>
      <c r="D10" s="10">
        <v>0</v>
      </c>
      <c r="E10" s="10">
        <v>0</v>
      </c>
      <c r="F10" s="10">
        <v>0</v>
      </c>
      <c r="G10" s="10">
        <f t="shared" si="1"/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ht="30" customHeight="1">
      <c r="A11" s="12" t="s">
        <v>545</v>
      </c>
      <c r="B11" s="11" t="s">
        <v>546</v>
      </c>
      <c r="C11" s="10">
        <f t="shared" si="0"/>
        <v>0</v>
      </c>
      <c r="D11" s="10">
        <v>0</v>
      </c>
      <c r="E11" s="10">
        <v>0</v>
      </c>
      <c r="F11" s="10">
        <v>0</v>
      </c>
      <c r="G11" s="10">
        <f t="shared" si="1"/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30" customHeight="1">
      <c r="A12" s="12" t="s">
        <v>547</v>
      </c>
      <c r="B12" s="11" t="s">
        <v>548</v>
      </c>
      <c r="C12" s="10">
        <f t="shared" si="0"/>
        <v>0</v>
      </c>
      <c r="D12" s="10">
        <v>0</v>
      </c>
      <c r="E12" s="10">
        <v>0</v>
      </c>
      <c r="F12" s="10">
        <v>0</v>
      </c>
      <c r="G12" s="10">
        <f t="shared" si="1"/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ht="30" customHeight="1">
      <c r="A13" s="12" t="s">
        <v>549</v>
      </c>
      <c r="B13" s="11" t="s">
        <v>550</v>
      </c>
      <c r="C13" s="10">
        <f t="shared" si="0"/>
        <v>0</v>
      </c>
      <c r="D13" s="10">
        <v>0</v>
      </c>
      <c r="E13" s="10">
        <v>0</v>
      </c>
      <c r="F13" s="10">
        <v>0</v>
      </c>
      <c r="G13" s="10">
        <f t="shared" si="1"/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ht="30" customHeight="1">
      <c r="A14" s="12" t="s">
        <v>551</v>
      </c>
      <c r="B14" s="11" t="s">
        <v>552</v>
      </c>
      <c r="C14" s="10">
        <f t="shared" si="0"/>
        <v>0</v>
      </c>
      <c r="D14" s="10">
        <v>0</v>
      </c>
      <c r="E14" s="10">
        <v>0</v>
      </c>
      <c r="F14" s="10">
        <v>0</v>
      </c>
      <c r="G14" s="10">
        <f t="shared" si="1"/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30" customHeight="1">
      <c r="A15" s="12" t="s">
        <v>553</v>
      </c>
      <c r="B15" s="11" t="s">
        <v>554</v>
      </c>
      <c r="C15" s="10">
        <f t="shared" si="0"/>
        <v>0</v>
      </c>
      <c r="D15" s="10">
        <v>0</v>
      </c>
      <c r="E15" s="10">
        <v>0</v>
      </c>
      <c r="F15" s="10">
        <v>0</v>
      </c>
      <c r="G15" s="10">
        <f t="shared" si="1"/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30" customHeight="1">
      <c r="A16" s="12" t="s">
        <v>555</v>
      </c>
      <c r="B16" s="11" t="s">
        <v>478</v>
      </c>
      <c r="C16" s="10">
        <f t="shared" si="0"/>
        <v>0</v>
      </c>
      <c r="D16" s="10">
        <v>0</v>
      </c>
      <c r="E16" s="10">
        <v>0</v>
      </c>
      <c r="F16" s="10">
        <v>0</v>
      </c>
      <c r="G16" s="10">
        <f t="shared" si="1"/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30" customHeight="1">
      <c r="A17" s="12" t="s">
        <v>556</v>
      </c>
      <c r="B17" s="11" t="s">
        <v>557</v>
      </c>
      <c r="C17" s="10">
        <f t="shared" si="0"/>
        <v>0</v>
      </c>
      <c r="D17" s="10">
        <v>0</v>
      </c>
      <c r="E17" s="10">
        <v>0</v>
      </c>
      <c r="F17" s="10">
        <v>0</v>
      </c>
      <c r="G17" s="10">
        <f t="shared" si="1"/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30" customHeight="1">
      <c r="A18" s="12" t="s">
        <v>558</v>
      </c>
      <c r="B18" s="11" t="s">
        <v>559</v>
      </c>
      <c r="C18" s="10">
        <f t="shared" si="0"/>
        <v>0</v>
      </c>
      <c r="D18" s="10">
        <v>0</v>
      </c>
      <c r="E18" s="10">
        <v>0</v>
      </c>
      <c r="F18" s="10">
        <v>0</v>
      </c>
      <c r="G18" s="10">
        <f t="shared" si="1"/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30" customHeight="1">
      <c r="A19" s="12" t="s">
        <v>560</v>
      </c>
      <c r="B19" s="11" t="s">
        <v>91</v>
      </c>
      <c r="C19" s="10">
        <f t="shared" si="0"/>
        <v>0</v>
      </c>
      <c r="D19" s="10">
        <v>0</v>
      </c>
      <c r="E19" s="10">
        <v>0</v>
      </c>
      <c r="F19" s="10">
        <v>0</v>
      </c>
      <c r="G19" s="10">
        <f t="shared" si="1"/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30" customHeight="1">
      <c r="A20" s="12" t="s">
        <v>561</v>
      </c>
      <c r="B20" s="11" t="s">
        <v>562</v>
      </c>
      <c r="C20" s="10">
        <f t="shared" si="0"/>
        <v>0</v>
      </c>
      <c r="D20" s="10">
        <v>0</v>
      </c>
      <c r="E20" s="10">
        <v>0</v>
      </c>
      <c r="F20" s="10">
        <v>0</v>
      </c>
      <c r="G20" s="10">
        <f t="shared" si="1"/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30" customHeight="1">
      <c r="A21" s="12" t="s">
        <v>563</v>
      </c>
      <c r="B21" s="11" t="s">
        <v>564</v>
      </c>
      <c r="C21" s="10">
        <f t="shared" si="0"/>
        <v>0</v>
      </c>
      <c r="D21" s="10">
        <v>0</v>
      </c>
      <c r="E21" s="10">
        <v>0</v>
      </c>
      <c r="F21" s="10">
        <v>0</v>
      </c>
      <c r="G21" s="10">
        <f t="shared" si="1"/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30" customHeight="1">
      <c r="A22" s="12" t="s">
        <v>565</v>
      </c>
      <c r="B22" s="11" t="s">
        <v>566</v>
      </c>
      <c r="C22" s="10">
        <f t="shared" si="0"/>
        <v>0</v>
      </c>
      <c r="D22" s="10">
        <v>0</v>
      </c>
      <c r="E22" s="10">
        <v>0</v>
      </c>
      <c r="F22" s="10">
        <v>0</v>
      </c>
      <c r="G22" s="10">
        <f t="shared" si="1"/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ht="30" customHeight="1">
      <c r="A23" s="12" t="s">
        <v>567</v>
      </c>
      <c r="B23" s="11" t="s">
        <v>568</v>
      </c>
      <c r="C23" s="10">
        <f t="shared" si="0"/>
        <v>0</v>
      </c>
      <c r="D23" s="10">
        <v>0</v>
      </c>
      <c r="E23" s="10">
        <v>0</v>
      </c>
      <c r="F23" s="10">
        <v>0</v>
      </c>
      <c r="G23" s="10">
        <f t="shared" si="1"/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30" customHeight="1">
      <c r="A24" s="6" t="s">
        <v>569</v>
      </c>
      <c r="B24" s="7" t="s">
        <v>95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f t="shared" si="1"/>
        <v>0</v>
      </c>
      <c r="H24" s="5">
        <v>0</v>
      </c>
      <c r="I24" s="5">
        <v>0</v>
      </c>
      <c r="J24" s="5">
        <v>0</v>
      </c>
      <c r="K24" s="5">
        <v>0</v>
      </c>
    </row>
    <row r="25" spans="1:11" ht="30" customHeight="1">
      <c r="A25" s="12" t="s">
        <v>570</v>
      </c>
      <c r="B25" s="11" t="s">
        <v>243</v>
      </c>
      <c r="C25" s="10">
        <f t="shared" si="0"/>
        <v>0</v>
      </c>
      <c r="D25" s="10">
        <v>0</v>
      </c>
      <c r="E25" s="10">
        <v>0</v>
      </c>
      <c r="F25" s="10">
        <v>0</v>
      </c>
      <c r="G25" s="10">
        <f t="shared" si="1"/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 ht="30" customHeight="1">
      <c r="A26" s="12" t="s">
        <v>571</v>
      </c>
      <c r="B26" s="11" t="s">
        <v>572</v>
      </c>
      <c r="C26" s="10">
        <f t="shared" si="0"/>
        <v>0</v>
      </c>
      <c r="D26" s="10">
        <v>0</v>
      </c>
      <c r="E26" s="10">
        <v>0</v>
      </c>
      <c r="F26" s="10">
        <v>0</v>
      </c>
      <c r="G26" s="10">
        <f t="shared" si="1"/>
        <v>0</v>
      </c>
      <c r="H26" s="10">
        <v>0</v>
      </c>
      <c r="I26" s="10">
        <v>0</v>
      </c>
      <c r="J26" s="10">
        <v>0</v>
      </c>
      <c r="K26" s="10">
        <v>0</v>
      </c>
    </row>
    <row r="27" spans="1:11" ht="30" customHeight="1">
      <c r="A27" s="12" t="s">
        <v>573</v>
      </c>
      <c r="B27" s="11" t="s">
        <v>574</v>
      </c>
      <c r="C27" s="10">
        <f t="shared" si="0"/>
        <v>0</v>
      </c>
      <c r="D27" s="10">
        <v>0</v>
      </c>
      <c r="E27" s="10">
        <v>0</v>
      </c>
      <c r="F27" s="10">
        <v>0</v>
      </c>
      <c r="G27" s="10">
        <f t="shared" si="1"/>
        <v>0</v>
      </c>
      <c r="H27" s="10">
        <v>0</v>
      </c>
      <c r="I27" s="10">
        <v>0</v>
      </c>
      <c r="J27" s="10">
        <v>0</v>
      </c>
      <c r="K27" s="10">
        <v>0</v>
      </c>
    </row>
    <row r="28" spans="1:11" ht="30" customHeight="1">
      <c r="A28" s="12" t="s">
        <v>575</v>
      </c>
      <c r="B28" s="11" t="s">
        <v>576</v>
      </c>
      <c r="C28" s="10">
        <f t="shared" si="0"/>
        <v>0</v>
      </c>
      <c r="D28" s="10">
        <v>0</v>
      </c>
      <c r="E28" s="10">
        <v>0</v>
      </c>
      <c r="F28" s="10">
        <v>0</v>
      </c>
      <c r="G28" s="10">
        <f t="shared" si="1"/>
        <v>0</v>
      </c>
      <c r="H28" s="10">
        <v>0</v>
      </c>
      <c r="I28" s="10">
        <v>0</v>
      </c>
      <c r="J28" s="10">
        <v>0</v>
      </c>
      <c r="K28" s="10">
        <v>0</v>
      </c>
    </row>
    <row r="29" spans="1:11" ht="30" customHeight="1">
      <c r="A29" s="12" t="s">
        <v>577</v>
      </c>
      <c r="B29" s="11" t="s">
        <v>578</v>
      </c>
      <c r="C29" s="10">
        <f t="shared" si="0"/>
        <v>0</v>
      </c>
      <c r="D29" s="10">
        <v>0</v>
      </c>
      <c r="E29" s="10">
        <v>0</v>
      </c>
      <c r="F29" s="10">
        <v>0</v>
      </c>
      <c r="G29" s="10">
        <f t="shared" si="1"/>
        <v>0</v>
      </c>
      <c r="H29" s="10">
        <v>0</v>
      </c>
      <c r="I29" s="10">
        <v>0</v>
      </c>
      <c r="J29" s="10">
        <v>0</v>
      </c>
      <c r="K29" s="10">
        <v>0</v>
      </c>
    </row>
    <row r="30" spans="1:11" ht="30" customHeight="1">
      <c r="A30" s="12" t="s">
        <v>579</v>
      </c>
      <c r="B30" s="11" t="s">
        <v>580</v>
      </c>
      <c r="C30" s="10">
        <f t="shared" si="0"/>
        <v>0</v>
      </c>
      <c r="D30" s="10">
        <v>0</v>
      </c>
      <c r="E30" s="10">
        <v>0</v>
      </c>
      <c r="F30" s="10">
        <v>0</v>
      </c>
      <c r="G30" s="10">
        <f t="shared" si="1"/>
        <v>0</v>
      </c>
      <c r="H30" s="10">
        <v>0</v>
      </c>
      <c r="I30" s="10">
        <v>0</v>
      </c>
      <c r="J30" s="10">
        <v>0</v>
      </c>
      <c r="K30" s="10">
        <v>0</v>
      </c>
    </row>
    <row r="31" spans="1:11" ht="30" customHeight="1">
      <c r="A31" s="12" t="s">
        <v>581</v>
      </c>
      <c r="B31" s="11" t="s">
        <v>481</v>
      </c>
      <c r="C31" s="10">
        <f t="shared" si="0"/>
        <v>0</v>
      </c>
      <c r="D31" s="10">
        <v>0</v>
      </c>
      <c r="E31" s="10">
        <v>0</v>
      </c>
      <c r="F31" s="10">
        <v>0</v>
      </c>
      <c r="G31" s="10">
        <f t="shared" si="1"/>
        <v>0</v>
      </c>
      <c r="H31" s="10">
        <v>0</v>
      </c>
      <c r="I31" s="10">
        <v>0</v>
      </c>
      <c r="J31" s="10">
        <v>0</v>
      </c>
      <c r="K31" s="10">
        <v>0</v>
      </c>
    </row>
    <row r="32" spans="1:11" ht="30" customHeight="1">
      <c r="A32" s="12" t="s">
        <v>582</v>
      </c>
      <c r="B32" s="11" t="s">
        <v>583</v>
      </c>
      <c r="C32" s="10">
        <f t="shared" si="0"/>
        <v>0</v>
      </c>
      <c r="D32" s="10">
        <v>0</v>
      </c>
      <c r="E32" s="10">
        <v>0</v>
      </c>
      <c r="F32" s="10">
        <v>0</v>
      </c>
      <c r="G32" s="10">
        <f t="shared" si="1"/>
        <v>0</v>
      </c>
      <c r="H32" s="10">
        <v>0</v>
      </c>
      <c r="I32" s="10">
        <v>0</v>
      </c>
      <c r="J32" s="10">
        <v>0</v>
      </c>
      <c r="K32" s="10">
        <v>0</v>
      </c>
    </row>
    <row r="33" spans="1:11" ht="30" customHeight="1">
      <c r="A33" s="12" t="s">
        <v>584</v>
      </c>
      <c r="B33" s="11" t="s">
        <v>585</v>
      </c>
      <c r="C33" s="10">
        <f t="shared" si="0"/>
        <v>0</v>
      </c>
      <c r="D33" s="10">
        <v>0</v>
      </c>
      <c r="E33" s="10">
        <v>0</v>
      </c>
      <c r="F33" s="10">
        <v>0</v>
      </c>
      <c r="G33" s="10">
        <f t="shared" si="1"/>
        <v>0</v>
      </c>
      <c r="H33" s="10">
        <v>0</v>
      </c>
      <c r="I33" s="10">
        <v>0</v>
      </c>
      <c r="J33" s="10">
        <v>0</v>
      </c>
      <c r="K33" s="10">
        <v>0</v>
      </c>
    </row>
    <row r="34" spans="1:11" ht="30" customHeight="1">
      <c r="A34" s="12" t="s">
        <v>586</v>
      </c>
      <c r="B34" s="11" t="s">
        <v>587</v>
      </c>
      <c r="C34" s="10">
        <f t="shared" si="0"/>
        <v>0</v>
      </c>
      <c r="D34" s="10">
        <v>0</v>
      </c>
      <c r="E34" s="10">
        <v>0</v>
      </c>
      <c r="F34" s="10">
        <v>0</v>
      </c>
      <c r="G34" s="10">
        <f t="shared" si="1"/>
        <v>0</v>
      </c>
      <c r="H34" s="10">
        <v>0</v>
      </c>
      <c r="I34" s="10">
        <v>0</v>
      </c>
      <c r="J34" s="10">
        <v>0</v>
      </c>
      <c r="K34" s="10">
        <v>0</v>
      </c>
    </row>
    <row r="35" spans="1:11" ht="30" customHeight="1">
      <c r="A35" s="12" t="s">
        <v>588</v>
      </c>
      <c r="B35" s="11" t="s">
        <v>589</v>
      </c>
      <c r="C35" s="10">
        <f t="shared" si="0"/>
        <v>0</v>
      </c>
      <c r="D35" s="10">
        <v>0</v>
      </c>
      <c r="E35" s="10">
        <v>0</v>
      </c>
      <c r="F35" s="10">
        <v>0</v>
      </c>
      <c r="G35" s="10">
        <f t="shared" si="1"/>
        <v>0</v>
      </c>
      <c r="H35" s="10">
        <v>0</v>
      </c>
      <c r="I35" s="10">
        <v>0</v>
      </c>
      <c r="J35" s="10">
        <v>0</v>
      </c>
      <c r="K35" s="10">
        <v>0</v>
      </c>
    </row>
    <row r="36" spans="1:11" ht="30" customHeight="1">
      <c r="A36" s="12" t="s">
        <v>590</v>
      </c>
      <c r="B36" s="11" t="s">
        <v>591</v>
      </c>
      <c r="C36" s="10">
        <f t="shared" si="0"/>
        <v>0</v>
      </c>
      <c r="D36" s="10">
        <v>0</v>
      </c>
      <c r="E36" s="10">
        <v>0</v>
      </c>
      <c r="F36" s="10">
        <v>0</v>
      </c>
      <c r="G36" s="10">
        <f t="shared" si="1"/>
        <v>0</v>
      </c>
      <c r="H36" s="10">
        <v>0</v>
      </c>
      <c r="I36" s="10">
        <v>0</v>
      </c>
      <c r="J36" s="10">
        <v>0</v>
      </c>
      <c r="K36" s="10">
        <v>0</v>
      </c>
    </row>
    <row r="37" spans="1:11" ht="30" customHeight="1">
      <c r="A37" s="12" t="s">
        <v>592</v>
      </c>
      <c r="B37" s="11" t="s">
        <v>593</v>
      </c>
      <c r="C37" s="10">
        <f t="shared" si="0"/>
        <v>0</v>
      </c>
      <c r="D37" s="10">
        <v>0</v>
      </c>
      <c r="E37" s="10">
        <v>0</v>
      </c>
      <c r="F37" s="10">
        <v>0</v>
      </c>
      <c r="G37" s="10">
        <f t="shared" si="1"/>
        <v>0</v>
      </c>
      <c r="H37" s="10">
        <v>0</v>
      </c>
      <c r="I37" s="10">
        <v>0</v>
      </c>
      <c r="J37" s="10">
        <v>0</v>
      </c>
      <c r="K37" s="10">
        <v>0</v>
      </c>
    </row>
    <row r="38" spans="1:11" ht="30" customHeight="1">
      <c r="A38" s="6" t="s">
        <v>594</v>
      </c>
      <c r="B38" s="7" t="s">
        <v>157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f t="shared" si="1"/>
        <v>0</v>
      </c>
      <c r="H38" s="5">
        <v>0</v>
      </c>
      <c r="I38" s="5">
        <v>0</v>
      </c>
      <c r="J38" s="5">
        <v>0</v>
      </c>
      <c r="K38" s="5">
        <v>0</v>
      </c>
    </row>
    <row r="39" spans="1:11" ht="30" customHeight="1">
      <c r="A39" s="12" t="s">
        <v>595</v>
      </c>
      <c r="B39" s="11" t="s">
        <v>159</v>
      </c>
      <c r="C39" s="10">
        <f t="shared" si="0"/>
        <v>0</v>
      </c>
      <c r="D39" s="10">
        <v>0</v>
      </c>
      <c r="E39" s="10">
        <v>0</v>
      </c>
      <c r="F39" s="10">
        <v>0</v>
      </c>
      <c r="G39" s="10">
        <f t="shared" si="1"/>
        <v>0</v>
      </c>
      <c r="H39" s="10">
        <v>0</v>
      </c>
      <c r="I39" s="10">
        <v>0</v>
      </c>
      <c r="J39" s="10">
        <v>0</v>
      </c>
      <c r="K39" s="10">
        <v>0</v>
      </c>
    </row>
    <row r="40" spans="1:11" ht="30" customHeight="1">
      <c r="A40" s="12" t="s">
        <v>596</v>
      </c>
      <c r="B40" s="11" t="s">
        <v>161</v>
      </c>
      <c r="C40" s="10">
        <f t="shared" si="0"/>
        <v>0</v>
      </c>
      <c r="D40" s="10">
        <v>0</v>
      </c>
      <c r="E40" s="10">
        <v>0</v>
      </c>
      <c r="F40" s="10">
        <v>0</v>
      </c>
      <c r="G40" s="10">
        <f t="shared" si="1"/>
        <v>0</v>
      </c>
      <c r="H40" s="10">
        <v>0</v>
      </c>
      <c r="I40" s="10">
        <v>0</v>
      </c>
      <c r="J40" s="10">
        <v>0</v>
      </c>
      <c r="K40" s="10">
        <v>0</v>
      </c>
    </row>
    <row r="41" spans="1:11" ht="30" customHeight="1">
      <c r="A41" s="12" t="s">
        <v>597</v>
      </c>
      <c r="B41" s="11" t="s">
        <v>163</v>
      </c>
      <c r="C41" s="10">
        <f t="shared" si="0"/>
        <v>0</v>
      </c>
      <c r="D41" s="10">
        <v>0</v>
      </c>
      <c r="E41" s="10">
        <v>0</v>
      </c>
      <c r="F41" s="10">
        <v>0</v>
      </c>
      <c r="G41" s="10">
        <f t="shared" si="1"/>
        <v>0</v>
      </c>
      <c r="H41" s="10">
        <v>0</v>
      </c>
      <c r="I41" s="10">
        <v>0</v>
      </c>
      <c r="J41" s="10">
        <v>0</v>
      </c>
      <c r="K41" s="10">
        <v>0</v>
      </c>
    </row>
    <row r="42" spans="1:11" ht="30" customHeight="1">
      <c r="A42" s="12" t="s">
        <v>598</v>
      </c>
      <c r="B42" s="11" t="s">
        <v>165</v>
      </c>
      <c r="C42" s="10">
        <f t="shared" si="0"/>
        <v>0</v>
      </c>
      <c r="D42" s="10">
        <v>0</v>
      </c>
      <c r="E42" s="10">
        <v>0</v>
      </c>
      <c r="F42" s="10">
        <v>0</v>
      </c>
      <c r="G42" s="10">
        <f t="shared" si="1"/>
        <v>0</v>
      </c>
      <c r="H42" s="10">
        <v>0</v>
      </c>
      <c r="I42" s="10">
        <v>0</v>
      </c>
      <c r="J42" s="10">
        <v>0</v>
      </c>
      <c r="K42" s="10">
        <v>0</v>
      </c>
    </row>
    <row r="43" spans="1:11" ht="30" customHeight="1">
      <c r="A43" s="12" t="s">
        <v>599</v>
      </c>
      <c r="B43" s="11" t="s">
        <v>600</v>
      </c>
      <c r="C43" s="10">
        <f t="shared" si="0"/>
        <v>0</v>
      </c>
      <c r="D43" s="10">
        <v>0</v>
      </c>
      <c r="E43" s="10">
        <v>0</v>
      </c>
      <c r="F43" s="10">
        <v>0</v>
      </c>
      <c r="G43" s="10">
        <f t="shared" si="1"/>
        <v>0</v>
      </c>
      <c r="H43" s="10">
        <v>0</v>
      </c>
      <c r="I43" s="10">
        <v>0</v>
      </c>
      <c r="J43" s="10">
        <v>0</v>
      </c>
      <c r="K43" s="10">
        <v>0</v>
      </c>
    </row>
    <row r="44" spans="1:11" ht="30" customHeight="1">
      <c r="A44" s="12" t="s">
        <v>601</v>
      </c>
      <c r="B44" s="11" t="s">
        <v>602</v>
      </c>
      <c r="C44" s="10">
        <f t="shared" si="0"/>
        <v>0</v>
      </c>
      <c r="D44" s="10">
        <v>0</v>
      </c>
      <c r="E44" s="10">
        <v>0</v>
      </c>
      <c r="F44" s="10">
        <v>0</v>
      </c>
      <c r="G44" s="10">
        <f t="shared" si="1"/>
        <v>0</v>
      </c>
      <c r="H44" s="10">
        <v>0</v>
      </c>
      <c r="I44" s="10">
        <v>0</v>
      </c>
      <c r="J44" s="10">
        <v>0</v>
      </c>
      <c r="K44" s="10">
        <v>0</v>
      </c>
    </row>
    <row r="45" spans="1:11" ht="30" customHeight="1">
      <c r="A45" s="12" t="s">
        <v>603</v>
      </c>
      <c r="B45" s="11" t="s">
        <v>604</v>
      </c>
      <c r="C45" s="10">
        <f t="shared" si="0"/>
        <v>0</v>
      </c>
      <c r="D45" s="10">
        <v>0</v>
      </c>
      <c r="E45" s="10">
        <v>0</v>
      </c>
      <c r="F45" s="10">
        <v>0</v>
      </c>
      <c r="G45" s="10">
        <f t="shared" si="1"/>
        <v>0</v>
      </c>
      <c r="H45" s="10">
        <v>0</v>
      </c>
      <c r="I45" s="10">
        <v>0</v>
      </c>
      <c r="J45" s="10">
        <v>0</v>
      </c>
      <c r="K45" s="10">
        <v>0</v>
      </c>
    </row>
    <row r="46" spans="1:11" ht="30" customHeight="1">
      <c r="A46" s="12" t="s">
        <v>605</v>
      </c>
      <c r="B46" s="11" t="s">
        <v>606</v>
      </c>
      <c r="C46" s="10">
        <f t="shared" si="0"/>
        <v>0</v>
      </c>
      <c r="D46" s="10">
        <v>0</v>
      </c>
      <c r="E46" s="10">
        <v>0</v>
      </c>
      <c r="F46" s="10">
        <v>0</v>
      </c>
      <c r="G46" s="10">
        <f t="shared" si="1"/>
        <v>0</v>
      </c>
      <c r="H46" s="10">
        <v>0</v>
      </c>
      <c r="I46" s="10">
        <v>0</v>
      </c>
      <c r="J46" s="10">
        <v>0</v>
      </c>
      <c r="K46" s="10">
        <v>0</v>
      </c>
    </row>
    <row r="47" spans="1:11" ht="30" customHeight="1">
      <c r="A47" s="12" t="s">
        <v>607</v>
      </c>
      <c r="B47" s="11" t="s">
        <v>608</v>
      </c>
      <c r="C47" s="10">
        <f t="shared" si="0"/>
        <v>0</v>
      </c>
      <c r="D47" s="10">
        <v>0</v>
      </c>
      <c r="E47" s="10">
        <v>0</v>
      </c>
      <c r="F47" s="10">
        <v>0</v>
      </c>
      <c r="G47" s="10">
        <f t="shared" si="1"/>
        <v>0</v>
      </c>
      <c r="H47" s="10">
        <v>0</v>
      </c>
      <c r="I47" s="10">
        <v>0</v>
      </c>
      <c r="J47" s="10">
        <v>0</v>
      </c>
      <c r="K47" s="10">
        <v>0</v>
      </c>
    </row>
    <row r="48" spans="1:11" ht="20.100000000000001" customHeight="1">
      <c r="A48" s="4" t="s">
        <v>102</v>
      </c>
      <c r="B48" s="7" t="s">
        <v>103</v>
      </c>
      <c r="C48" s="5">
        <f>VLOOKUP("1000",B:U,2,0) + VLOOKUP("2000",B:U,2,0) + VLOOKUP("3000",B:U,2,0)</f>
        <v>0</v>
      </c>
      <c r="D48" s="5">
        <f>VLOOKUP("1000",B:U,3,0) + VLOOKUP("2000",B:U,3,0) + VLOOKUP("3000",B:U,3,0)</f>
        <v>0</v>
      </c>
      <c r="E48" s="5">
        <f>VLOOKUP("1000",B:U,4,0) + VLOOKUP("2000",B:U,4,0) + VLOOKUP("3000",B:U,4,0)</f>
        <v>0</v>
      </c>
      <c r="F48" s="5">
        <f>VLOOKUP("1000",B:U,5,0) + VLOOKUP("2000",B:U,5,0) + VLOOKUP("3000",B:U,5,0)</f>
        <v>0</v>
      </c>
      <c r="G48" s="5">
        <f>VLOOKUP("1000",B:U,6,0) + VLOOKUP("2000",B:U,6,0) + VLOOKUP("3000",B:U,6,0)</f>
        <v>0</v>
      </c>
      <c r="H48" s="5">
        <f>VLOOKUP("1000",B:U,7,0) + VLOOKUP("2000",B:U,7,0) + VLOOKUP("3000",B:U,7,0)</f>
        <v>0</v>
      </c>
      <c r="I48" s="5">
        <f>VLOOKUP("1000",B:U,8,0) + VLOOKUP("2000",B:U,8,0) + VLOOKUP("3000",B:U,8,0)</f>
        <v>0</v>
      </c>
      <c r="J48" s="5">
        <f>VLOOKUP("1000",B:U,9,0) + VLOOKUP("2000",B:U,9,0) + VLOOKUP("3000",B:U,9,0)</f>
        <v>0</v>
      </c>
      <c r="K48" s="5">
        <f>VLOOKUP("1000",B:U,10,0) + VLOOKUP("2000",B:U,10,0) + VLOOKUP("3000",B:U,10,0)</f>
        <v>0</v>
      </c>
    </row>
  </sheetData>
  <sheetProtection sheet="1" objects="1" scenarios="1"/>
  <mergeCells count="9">
    <mergeCell ref="A1:K1"/>
    <mergeCell ref="A2:A5"/>
    <mergeCell ref="B2:B5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scale="48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0"/>
  <sheetViews>
    <sheetView workbookViewId="0">
      <selection sqref="A1:Z1"/>
    </sheetView>
  </sheetViews>
  <sheetFormatPr defaultRowHeight="10.5"/>
  <cols>
    <col min="1" max="1" width="66.85546875" customWidth="1"/>
    <col min="2" max="26" width="17.140625" customWidth="1"/>
  </cols>
  <sheetData>
    <row r="1" spans="1:26" ht="50.1" customHeight="1">
      <c r="A1" s="20" t="s">
        <v>613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0" customHeight="1">
      <c r="A2" s="23" t="s">
        <v>136</v>
      </c>
      <c r="B2" s="23" t="s">
        <v>75</v>
      </c>
      <c r="C2" s="23" t="s">
        <v>614</v>
      </c>
      <c r="D2" s="23"/>
      <c r="E2" s="23"/>
      <c r="F2" s="23"/>
      <c r="G2" s="23"/>
      <c r="H2" s="23"/>
      <c r="I2" s="23"/>
      <c r="J2" s="23"/>
      <c r="K2" s="23" t="s">
        <v>615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0" customHeight="1">
      <c r="A3" s="23"/>
      <c r="B3" s="23"/>
      <c r="C3" s="23"/>
      <c r="D3" s="24"/>
      <c r="E3" s="24"/>
      <c r="F3" s="24"/>
      <c r="G3" s="24"/>
      <c r="H3" s="24"/>
      <c r="I3" s="24"/>
      <c r="J3" s="24"/>
      <c r="K3" s="23" t="s">
        <v>616</v>
      </c>
      <c r="L3" s="23"/>
      <c r="M3" s="23"/>
      <c r="N3" s="23"/>
      <c r="O3" s="23"/>
      <c r="P3" s="23"/>
      <c r="Q3" s="23"/>
      <c r="R3" s="23"/>
      <c r="S3" s="23" t="s">
        <v>617</v>
      </c>
      <c r="T3" s="23"/>
      <c r="U3" s="23"/>
      <c r="V3" s="23"/>
      <c r="W3" s="23"/>
      <c r="X3" s="23"/>
      <c r="Y3" s="23"/>
      <c r="Z3" s="23"/>
    </row>
    <row r="4" spans="1:26" ht="30" customHeight="1">
      <c r="A4" s="23"/>
      <c r="B4" s="23"/>
      <c r="C4" s="23" t="s">
        <v>81</v>
      </c>
      <c r="D4" s="23"/>
      <c r="E4" s="23" t="s">
        <v>188</v>
      </c>
      <c r="F4" s="23"/>
      <c r="G4" s="23"/>
      <c r="H4" s="23"/>
      <c r="I4" s="23"/>
      <c r="J4" s="23"/>
      <c r="K4" s="23" t="s">
        <v>81</v>
      </c>
      <c r="L4" s="23"/>
      <c r="M4" s="23" t="s">
        <v>188</v>
      </c>
      <c r="N4" s="23"/>
      <c r="O4" s="23"/>
      <c r="P4" s="23"/>
      <c r="Q4" s="23"/>
      <c r="R4" s="23"/>
      <c r="S4" s="23" t="s">
        <v>81</v>
      </c>
      <c r="T4" s="23"/>
      <c r="U4" s="23" t="s">
        <v>188</v>
      </c>
      <c r="V4" s="23"/>
      <c r="W4" s="23"/>
      <c r="X4" s="23"/>
      <c r="Y4" s="23"/>
      <c r="Z4" s="23"/>
    </row>
    <row r="5" spans="1:26" ht="30" customHeight="1">
      <c r="A5" s="23"/>
      <c r="B5" s="23"/>
      <c r="C5" s="23"/>
      <c r="D5" s="24"/>
      <c r="E5" s="23" t="s">
        <v>618</v>
      </c>
      <c r="F5" s="23"/>
      <c r="G5" s="23" t="s">
        <v>619</v>
      </c>
      <c r="H5" s="23"/>
      <c r="I5" s="23" t="s">
        <v>620</v>
      </c>
      <c r="J5" s="23"/>
      <c r="K5" s="23"/>
      <c r="L5" s="24"/>
      <c r="M5" s="23" t="s">
        <v>618</v>
      </c>
      <c r="N5" s="23"/>
      <c r="O5" s="23" t="s">
        <v>619</v>
      </c>
      <c r="P5" s="23"/>
      <c r="Q5" s="23" t="s">
        <v>620</v>
      </c>
      <c r="R5" s="23"/>
      <c r="S5" s="23"/>
      <c r="T5" s="24"/>
      <c r="U5" s="23" t="s">
        <v>618</v>
      </c>
      <c r="V5" s="23"/>
      <c r="W5" s="23" t="s">
        <v>619</v>
      </c>
      <c r="X5" s="23"/>
      <c r="Y5" s="23" t="s">
        <v>620</v>
      </c>
      <c r="Z5" s="23"/>
    </row>
    <row r="6" spans="1:26" ht="30" customHeight="1">
      <c r="A6" s="23"/>
      <c r="B6" s="23"/>
      <c r="C6" s="11" t="s">
        <v>535</v>
      </c>
      <c r="D6" s="11" t="s">
        <v>536</v>
      </c>
      <c r="E6" s="11" t="s">
        <v>535</v>
      </c>
      <c r="F6" s="11" t="s">
        <v>536</v>
      </c>
      <c r="G6" s="11" t="s">
        <v>535</v>
      </c>
      <c r="H6" s="11" t="s">
        <v>536</v>
      </c>
      <c r="I6" s="11" t="s">
        <v>535</v>
      </c>
      <c r="J6" s="11" t="s">
        <v>536</v>
      </c>
      <c r="K6" s="11" t="s">
        <v>535</v>
      </c>
      <c r="L6" s="11" t="s">
        <v>536</v>
      </c>
      <c r="M6" s="11" t="s">
        <v>535</v>
      </c>
      <c r="N6" s="11" t="s">
        <v>536</v>
      </c>
      <c r="O6" s="11" t="s">
        <v>535</v>
      </c>
      <c r="P6" s="11" t="s">
        <v>536</v>
      </c>
      <c r="Q6" s="11" t="s">
        <v>535</v>
      </c>
      <c r="R6" s="11" t="s">
        <v>536</v>
      </c>
      <c r="S6" s="11" t="s">
        <v>535</v>
      </c>
      <c r="T6" s="11" t="s">
        <v>536</v>
      </c>
      <c r="U6" s="11" t="s">
        <v>535</v>
      </c>
      <c r="V6" s="11" t="s">
        <v>536</v>
      </c>
      <c r="W6" s="11" t="s">
        <v>535</v>
      </c>
      <c r="X6" s="11" t="s">
        <v>536</v>
      </c>
      <c r="Y6" s="11" t="s">
        <v>535</v>
      </c>
      <c r="Z6" s="11" t="s">
        <v>536</v>
      </c>
    </row>
    <row r="7" spans="1:26" ht="20.100000000000001" customHeight="1">
      <c r="A7" s="11" t="s">
        <v>17</v>
      </c>
      <c r="B7" s="11" t="s">
        <v>19</v>
      </c>
      <c r="C7" s="11" t="s">
        <v>22</v>
      </c>
      <c r="D7" s="11" t="s">
        <v>24</v>
      </c>
      <c r="E7" s="11" t="s">
        <v>27</v>
      </c>
      <c r="F7" s="11" t="s">
        <v>30</v>
      </c>
      <c r="G7" s="11" t="s">
        <v>32</v>
      </c>
      <c r="H7" s="11" t="s">
        <v>35</v>
      </c>
      <c r="I7" s="11" t="s">
        <v>38</v>
      </c>
      <c r="J7" s="11" t="s">
        <v>41</v>
      </c>
      <c r="K7" s="11" t="s">
        <v>43</v>
      </c>
      <c r="L7" s="11" t="s">
        <v>45</v>
      </c>
      <c r="M7" s="11" t="s">
        <v>47</v>
      </c>
      <c r="N7" s="11" t="s">
        <v>50</v>
      </c>
      <c r="O7" s="11" t="s">
        <v>53</v>
      </c>
      <c r="P7" s="11" t="s">
        <v>56</v>
      </c>
      <c r="Q7" s="11" t="s">
        <v>57</v>
      </c>
      <c r="R7" s="11" t="s">
        <v>421</v>
      </c>
      <c r="S7" s="11" t="s">
        <v>422</v>
      </c>
      <c r="T7" s="11" t="s">
        <v>423</v>
      </c>
      <c r="U7" s="11" t="s">
        <v>424</v>
      </c>
      <c r="V7" s="11" t="s">
        <v>425</v>
      </c>
      <c r="W7" s="11" t="s">
        <v>506</v>
      </c>
      <c r="X7" s="11" t="s">
        <v>507</v>
      </c>
      <c r="Y7" s="11" t="s">
        <v>508</v>
      </c>
      <c r="Z7" s="11" t="s">
        <v>509</v>
      </c>
    </row>
    <row r="8" spans="1:26" ht="30" customHeight="1">
      <c r="A8" s="6" t="s">
        <v>537</v>
      </c>
      <c r="B8" s="7" t="s">
        <v>85</v>
      </c>
      <c r="C8" s="5">
        <f t="shared" ref="C8:C49" si="0">E8+G8+I8</f>
        <v>0</v>
      </c>
      <c r="D8" s="5">
        <f t="shared" ref="D8:D49" si="1">F8+H8+J8</f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f t="shared" ref="K8:K49" si="2">M8+O8+Q8</f>
        <v>0</v>
      </c>
      <c r="L8" s="5">
        <f t="shared" ref="L8:L49" si="3">N8+P8+R8</f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 t="shared" ref="S8:S49" si="4">U8+W8+Y8</f>
        <v>0</v>
      </c>
      <c r="T8" s="5">
        <f t="shared" ref="T8:T49" si="5">V8+X8+Z8</f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</row>
    <row r="9" spans="1:26" ht="30" customHeight="1">
      <c r="A9" s="12" t="s">
        <v>538</v>
      </c>
      <c r="B9" s="11" t="s">
        <v>240</v>
      </c>
      <c r="C9" s="10">
        <f t="shared" si="0"/>
        <v>0</v>
      </c>
      <c r="D9" s="10">
        <f t="shared" si="1"/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si="2"/>
        <v>0</v>
      </c>
      <c r="L9" s="10">
        <f t="shared" si="3"/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f t="shared" si="4"/>
        <v>0</v>
      </c>
      <c r="T9" s="10">
        <f t="shared" si="5"/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</row>
    <row r="10" spans="1:26" ht="30" customHeight="1">
      <c r="A10" s="12" t="s">
        <v>539</v>
      </c>
      <c r="B10" s="11" t="s">
        <v>540</v>
      </c>
      <c r="C10" s="10">
        <f t="shared" si="0"/>
        <v>0</v>
      </c>
      <c r="D10" s="10">
        <f t="shared" si="1"/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2"/>
        <v>0</v>
      </c>
      <c r="L10" s="10">
        <f t="shared" si="3"/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f t="shared" si="4"/>
        <v>0</v>
      </c>
      <c r="T10" s="10">
        <f t="shared" si="5"/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</row>
    <row r="11" spans="1:26" ht="30" customHeight="1">
      <c r="A11" s="12" t="s">
        <v>541</v>
      </c>
      <c r="B11" s="11" t="s">
        <v>542</v>
      </c>
      <c r="C11" s="10">
        <f t="shared" si="0"/>
        <v>8</v>
      </c>
      <c r="D11" s="10">
        <f t="shared" si="1"/>
        <v>8</v>
      </c>
      <c r="E11" s="10">
        <v>8</v>
      </c>
      <c r="F11" s="10">
        <v>8</v>
      </c>
      <c r="G11" s="10">
        <v>0</v>
      </c>
      <c r="H11" s="10">
        <v>0</v>
      </c>
      <c r="I11" s="10">
        <v>0</v>
      </c>
      <c r="J11" s="10">
        <v>0</v>
      </c>
      <c r="K11" s="10">
        <f t="shared" si="2"/>
        <v>0</v>
      </c>
      <c r="L11" s="10">
        <f t="shared" si="3"/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f t="shared" si="4"/>
        <v>0</v>
      </c>
      <c r="T11" s="10">
        <f t="shared" si="5"/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</row>
    <row r="12" spans="1:26" ht="30" customHeight="1">
      <c r="A12" s="12" t="s">
        <v>543</v>
      </c>
      <c r="B12" s="11" t="s">
        <v>544</v>
      </c>
      <c r="C12" s="10">
        <f t="shared" si="0"/>
        <v>0</v>
      </c>
      <c r="D12" s="10">
        <f t="shared" si="1"/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2"/>
        <v>0</v>
      </c>
      <c r="L12" s="10">
        <f t="shared" si="3"/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f t="shared" si="4"/>
        <v>0</v>
      </c>
      <c r="T12" s="10">
        <f t="shared" si="5"/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</row>
    <row r="13" spans="1:26" ht="30" customHeight="1">
      <c r="A13" s="12" t="s">
        <v>545</v>
      </c>
      <c r="B13" s="11" t="s">
        <v>546</v>
      </c>
      <c r="C13" s="10">
        <f t="shared" si="0"/>
        <v>0</v>
      </c>
      <c r="D13" s="10">
        <f t="shared" si="1"/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2"/>
        <v>0</v>
      </c>
      <c r="L13" s="10">
        <f t="shared" si="3"/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f t="shared" si="4"/>
        <v>0</v>
      </c>
      <c r="T13" s="10">
        <f t="shared" si="5"/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</row>
    <row r="14" spans="1:26" ht="30" customHeight="1">
      <c r="A14" s="12" t="s">
        <v>547</v>
      </c>
      <c r="B14" s="11" t="s">
        <v>548</v>
      </c>
      <c r="C14" s="10">
        <f t="shared" si="0"/>
        <v>0</v>
      </c>
      <c r="D14" s="10">
        <f t="shared" si="1"/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2"/>
        <v>0</v>
      </c>
      <c r="L14" s="10">
        <f t="shared" si="3"/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f t="shared" si="4"/>
        <v>0</v>
      </c>
      <c r="T14" s="10">
        <f t="shared" si="5"/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</row>
    <row r="15" spans="1:26" ht="30" customHeight="1">
      <c r="A15" s="12" t="s">
        <v>549</v>
      </c>
      <c r="B15" s="11" t="s">
        <v>550</v>
      </c>
      <c r="C15" s="10">
        <f t="shared" si="0"/>
        <v>0</v>
      </c>
      <c r="D15" s="10">
        <f t="shared" si="1"/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2"/>
        <v>0</v>
      </c>
      <c r="L15" s="10">
        <f t="shared" si="3"/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f t="shared" si="4"/>
        <v>0</v>
      </c>
      <c r="T15" s="10">
        <f t="shared" si="5"/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</row>
    <row r="16" spans="1:26" ht="30" customHeight="1">
      <c r="A16" s="12" t="s">
        <v>551</v>
      </c>
      <c r="B16" s="11" t="s">
        <v>552</v>
      </c>
      <c r="C16" s="10">
        <f t="shared" si="0"/>
        <v>0</v>
      </c>
      <c r="D16" s="10">
        <f t="shared" si="1"/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f t="shared" si="2"/>
        <v>0</v>
      </c>
      <c r="L16" s="10">
        <f t="shared" si="3"/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f t="shared" si="4"/>
        <v>0</v>
      </c>
      <c r="T16" s="10">
        <f t="shared" si="5"/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</row>
    <row r="17" spans="1:26" ht="30" customHeight="1">
      <c r="A17" s="12" t="s">
        <v>553</v>
      </c>
      <c r="B17" s="11" t="s">
        <v>554</v>
      </c>
      <c r="C17" s="10">
        <f t="shared" si="0"/>
        <v>0</v>
      </c>
      <c r="D17" s="10">
        <f t="shared" si="1"/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f t="shared" si="2"/>
        <v>0</v>
      </c>
      <c r="L17" s="10">
        <f t="shared" si="3"/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f t="shared" si="4"/>
        <v>0</v>
      </c>
      <c r="T17" s="10">
        <f t="shared" si="5"/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</row>
    <row r="18" spans="1:26" ht="30" customHeight="1">
      <c r="A18" s="12" t="s">
        <v>555</v>
      </c>
      <c r="B18" s="11" t="s">
        <v>478</v>
      </c>
      <c r="C18" s="10">
        <f t="shared" si="0"/>
        <v>0</v>
      </c>
      <c r="D18" s="10">
        <f t="shared" si="1"/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f t="shared" si="2"/>
        <v>0</v>
      </c>
      <c r="L18" s="10">
        <f t="shared" si="3"/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f t="shared" si="4"/>
        <v>0</v>
      </c>
      <c r="T18" s="10">
        <f t="shared" si="5"/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</row>
    <row r="19" spans="1:26" ht="30" customHeight="1">
      <c r="A19" s="12" t="s">
        <v>556</v>
      </c>
      <c r="B19" s="11" t="s">
        <v>557</v>
      </c>
      <c r="C19" s="10">
        <f t="shared" si="0"/>
        <v>0</v>
      </c>
      <c r="D19" s="10">
        <f t="shared" si="1"/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f t="shared" si="2"/>
        <v>0</v>
      </c>
      <c r="L19" s="10">
        <f t="shared" si="3"/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f t="shared" si="4"/>
        <v>0</v>
      </c>
      <c r="T19" s="10">
        <f t="shared" si="5"/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</row>
    <row r="20" spans="1:26" ht="30" customHeight="1">
      <c r="A20" s="12" t="s">
        <v>558</v>
      </c>
      <c r="B20" s="11" t="s">
        <v>559</v>
      </c>
      <c r="C20" s="10">
        <f t="shared" si="0"/>
        <v>0</v>
      </c>
      <c r="D20" s="10">
        <f t="shared" si="1"/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 t="shared" si="2"/>
        <v>0</v>
      </c>
      <c r="L20" s="10">
        <f t="shared" si="3"/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f t="shared" si="4"/>
        <v>0</v>
      </c>
      <c r="T20" s="10">
        <f t="shared" si="5"/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</row>
    <row r="21" spans="1:26" ht="30" customHeight="1">
      <c r="A21" s="12" t="s">
        <v>560</v>
      </c>
      <c r="B21" s="11" t="s">
        <v>91</v>
      </c>
      <c r="C21" s="10">
        <f t="shared" si="0"/>
        <v>0</v>
      </c>
      <c r="D21" s="10">
        <f t="shared" si="1"/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f t="shared" si="2"/>
        <v>0</v>
      </c>
      <c r="L21" s="10">
        <f t="shared" si="3"/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f t="shared" si="4"/>
        <v>0</v>
      </c>
      <c r="T21" s="10">
        <f t="shared" si="5"/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</row>
    <row r="22" spans="1:26" ht="30" customHeight="1">
      <c r="A22" s="12" t="s">
        <v>561</v>
      </c>
      <c r="B22" s="11" t="s">
        <v>562</v>
      </c>
      <c r="C22" s="10">
        <f t="shared" si="0"/>
        <v>0</v>
      </c>
      <c r="D22" s="10">
        <f t="shared" si="1"/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f t="shared" si="2"/>
        <v>0</v>
      </c>
      <c r="L22" s="10">
        <f t="shared" si="3"/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f t="shared" si="4"/>
        <v>0</v>
      </c>
      <c r="T22" s="10">
        <f t="shared" si="5"/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</row>
    <row r="23" spans="1:26" ht="30" customHeight="1">
      <c r="A23" s="12" t="s">
        <v>563</v>
      </c>
      <c r="B23" s="11" t="s">
        <v>564</v>
      </c>
      <c r="C23" s="10">
        <f t="shared" si="0"/>
        <v>0</v>
      </c>
      <c r="D23" s="10">
        <f t="shared" si="1"/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f t="shared" si="2"/>
        <v>0</v>
      </c>
      <c r="L23" s="10">
        <f t="shared" si="3"/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f t="shared" si="4"/>
        <v>0</v>
      </c>
      <c r="T23" s="10">
        <f t="shared" si="5"/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</row>
    <row r="24" spans="1:26" ht="30" customHeight="1">
      <c r="A24" s="12" t="s">
        <v>565</v>
      </c>
      <c r="B24" s="11" t="s">
        <v>566</v>
      </c>
      <c r="C24" s="10">
        <f t="shared" si="0"/>
        <v>0</v>
      </c>
      <c r="D24" s="10">
        <f t="shared" si="1"/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f t="shared" si="2"/>
        <v>0</v>
      </c>
      <c r="L24" s="10">
        <f t="shared" si="3"/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f t="shared" si="4"/>
        <v>0</v>
      </c>
      <c r="T24" s="10">
        <f t="shared" si="5"/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</row>
    <row r="25" spans="1:26" ht="30" customHeight="1">
      <c r="A25" s="12" t="s">
        <v>567</v>
      </c>
      <c r="B25" s="11" t="s">
        <v>568</v>
      </c>
      <c r="C25" s="10">
        <f t="shared" si="0"/>
        <v>0</v>
      </c>
      <c r="D25" s="10">
        <f t="shared" si="1"/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 t="shared" si="2"/>
        <v>0</v>
      </c>
      <c r="L25" s="10">
        <f t="shared" si="3"/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f t="shared" si="4"/>
        <v>0</v>
      </c>
      <c r="T25" s="10">
        <f t="shared" si="5"/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</row>
    <row r="26" spans="1:26" ht="30" customHeight="1">
      <c r="A26" s="6" t="s">
        <v>569</v>
      </c>
      <c r="B26" s="7" t="s">
        <v>95</v>
      </c>
      <c r="C26" s="5">
        <f t="shared" si="0"/>
        <v>0</v>
      </c>
      <c r="D26" s="5">
        <f t="shared" si="1"/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si="2"/>
        <v>0</v>
      </c>
      <c r="L26" s="5">
        <f t="shared" si="3"/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4"/>
        <v>0</v>
      </c>
      <c r="T26" s="5">
        <f t="shared" si="5"/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 ht="30" customHeight="1">
      <c r="A27" s="12" t="s">
        <v>570</v>
      </c>
      <c r="B27" s="11" t="s">
        <v>243</v>
      </c>
      <c r="C27" s="10">
        <f t="shared" si="0"/>
        <v>0</v>
      </c>
      <c r="D27" s="10">
        <f t="shared" si="1"/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f t="shared" si="2"/>
        <v>0</v>
      </c>
      <c r="L27" s="10">
        <f t="shared" si="3"/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f t="shared" si="4"/>
        <v>0</v>
      </c>
      <c r="T27" s="10">
        <f t="shared" si="5"/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</row>
    <row r="28" spans="1:26" ht="30" customHeight="1">
      <c r="A28" s="12" t="s">
        <v>571</v>
      </c>
      <c r="B28" s="11" t="s">
        <v>572</v>
      </c>
      <c r="C28" s="10">
        <f t="shared" si="0"/>
        <v>0</v>
      </c>
      <c r="D28" s="10">
        <f t="shared" si="1"/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f t="shared" si="2"/>
        <v>0</v>
      </c>
      <c r="L28" s="10">
        <f t="shared" si="3"/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f t="shared" si="4"/>
        <v>0</v>
      </c>
      <c r="T28" s="10">
        <f t="shared" si="5"/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</row>
    <row r="29" spans="1:26" ht="30" customHeight="1">
      <c r="A29" s="12" t="s">
        <v>573</v>
      </c>
      <c r="B29" s="11" t="s">
        <v>574</v>
      </c>
      <c r="C29" s="10">
        <f t="shared" si="0"/>
        <v>0</v>
      </c>
      <c r="D29" s="10">
        <f t="shared" si="1"/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f t="shared" si="2"/>
        <v>0</v>
      </c>
      <c r="L29" s="10">
        <f t="shared" si="3"/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f t="shared" si="4"/>
        <v>0</v>
      </c>
      <c r="T29" s="10">
        <f t="shared" si="5"/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</row>
    <row r="30" spans="1:26" ht="30" customHeight="1">
      <c r="A30" s="12" t="s">
        <v>575</v>
      </c>
      <c r="B30" s="11" t="s">
        <v>576</v>
      </c>
      <c r="C30" s="10">
        <f t="shared" si="0"/>
        <v>0</v>
      </c>
      <c r="D30" s="10">
        <f t="shared" si="1"/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 t="shared" si="2"/>
        <v>0</v>
      </c>
      <c r="L30" s="10">
        <f t="shared" si="3"/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f t="shared" si="4"/>
        <v>0</v>
      </c>
      <c r="T30" s="10">
        <f t="shared" si="5"/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</row>
    <row r="31" spans="1:26" ht="30" customHeight="1">
      <c r="A31" s="12" t="s">
        <v>577</v>
      </c>
      <c r="B31" s="11" t="s">
        <v>578</v>
      </c>
      <c r="C31" s="10">
        <f t="shared" si="0"/>
        <v>0</v>
      </c>
      <c r="D31" s="10">
        <f t="shared" si="1"/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 t="shared" si="2"/>
        <v>0</v>
      </c>
      <c r="L31" s="10">
        <f t="shared" si="3"/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f t="shared" si="4"/>
        <v>0</v>
      </c>
      <c r="T31" s="10">
        <f t="shared" si="5"/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</row>
    <row r="32" spans="1:26" ht="30" customHeight="1">
      <c r="A32" s="12" t="s">
        <v>579</v>
      </c>
      <c r="B32" s="11" t="s">
        <v>580</v>
      </c>
      <c r="C32" s="10">
        <f t="shared" si="0"/>
        <v>0</v>
      </c>
      <c r="D32" s="10">
        <f t="shared" si="1"/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f t="shared" si="2"/>
        <v>0</v>
      </c>
      <c r="L32" s="10">
        <f t="shared" si="3"/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f t="shared" si="4"/>
        <v>0</v>
      </c>
      <c r="T32" s="10">
        <f t="shared" si="5"/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</row>
    <row r="33" spans="1:26" ht="30" customHeight="1">
      <c r="A33" s="12" t="s">
        <v>581</v>
      </c>
      <c r="B33" s="11" t="s">
        <v>481</v>
      </c>
      <c r="C33" s="10">
        <f t="shared" si="0"/>
        <v>0</v>
      </c>
      <c r="D33" s="10">
        <f t="shared" si="1"/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 t="shared" si="2"/>
        <v>0</v>
      </c>
      <c r="L33" s="10">
        <f t="shared" si="3"/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f t="shared" si="4"/>
        <v>0</v>
      </c>
      <c r="T33" s="10">
        <f t="shared" si="5"/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</row>
    <row r="34" spans="1:26" ht="30" customHeight="1">
      <c r="A34" s="12" t="s">
        <v>582</v>
      </c>
      <c r="B34" s="11" t="s">
        <v>583</v>
      </c>
      <c r="C34" s="10">
        <f t="shared" si="0"/>
        <v>0</v>
      </c>
      <c r="D34" s="10">
        <f t="shared" si="1"/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f t="shared" si="2"/>
        <v>0</v>
      </c>
      <c r="L34" s="10">
        <f t="shared" si="3"/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f t="shared" si="4"/>
        <v>0</v>
      </c>
      <c r="T34" s="10">
        <f t="shared" si="5"/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</row>
    <row r="35" spans="1:26" ht="30" customHeight="1">
      <c r="A35" s="12" t="s">
        <v>584</v>
      </c>
      <c r="B35" s="11" t="s">
        <v>585</v>
      </c>
      <c r="C35" s="10">
        <f t="shared" si="0"/>
        <v>0</v>
      </c>
      <c r="D35" s="10">
        <f t="shared" si="1"/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f t="shared" si="2"/>
        <v>0</v>
      </c>
      <c r="L35" s="10">
        <f t="shared" si="3"/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f t="shared" si="4"/>
        <v>0</v>
      </c>
      <c r="T35" s="10">
        <f t="shared" si="5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</row>
    <row r="36" spans="1:26" ht="30" customHeight="1">
      <c r="A36" s="12" t="s">
        <v>586</v>
      </c>
      <c r="B36" s="11" t="s">
        <v>587</v>
      </c>
      <c r="C36" s="10">
        <f t="shared" si="0"/>
        <v>0</v>
      </c>
      <c r="D36" s="10">
        <f t="shared" si="1"/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f t="shared" si="2"/>
        <v>0</v>
      </c>
      <c r="L36" s="10">
        <f t="shared" si="3"/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f t="shared" si="4"/>
        <v>0</v>
      </c>
      <c r="T36" s="10">
        <f t="shared" si="5"/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</row>
    <row r="37" spans="1:26" ht="30" customHeight="1">
      <c r="A37" s="12" t="s">
        <v>588</v>
      </c>
      <c r="B37" s="11" t="s">
        <v>589</v>
      </c>
      <c r="C37" s="10">
        <f t="shared" si="0"/>
        <v>0</v>
      </c>
      <c r="D37" s="10">
        <f t="shared" si="1"/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f t="shared" si="2"/>
        <v>0</v>
      </c>
      <c r="L37" s="10">
        <f t="shared" si="3"/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f t="shared" si="4"/>
        <v>0</v>
      </c>
      <c r="T37" s="10">
        <f t="shared" si="5"/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</row>
    <row r="38" spans="1:26" ht="30" customHeight="1">
      <c r="A38" s="12" t="s">
        <v>590</v>
      </c>
      <c r="B38" s="11" t="s">
        <v>591</v>
      </c>
      <c r="C38" s="10">
        <f t="shared" si="0"/>
        <v>0</v>
      </c>
      <c r="D38" s="10">
        <f t="shared" si="1"/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f t="shared" si="2"/>
        <v>0</v>
      </c>
      <c r="L38" s="10">
        <f t="shared" si="3"/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f t="shared" si="4"/>
        <v>0</v>
      </c>
      <c r="T38" s="10">
        <f t="shared" si="5"/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</row>
    <row r="39" spans="1:26" ht="30" customHeight="1">
      <c r="A39" s="12" t="s">
        <v>592</v>
      </c>
      <c r="B39" s="11" t="s">
        <v>593</v>
      </c>
      <c r="C39" s="10">
        <f t="shared" si="0"/>
        <v>0</v>
      </c>
      <c r="D39" s="10">
        <f t="shared" si="1"/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f t="shared" si="2"/>
        <v>0</v>
      </c>
      <c r="L39" s="10">
        <f t="shared" si="3"/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f t="shared" si="4"/>
        <v>0</v>
      </c>
      <c r="T39" s="10">
        <f t="shared" si="5"/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</row>
    <row r="40" spans="1:26" ht="30" customHeight="1">
      <c r="A40" s="6" t="s">
        <v>594</v>
      </c>
      <c r="B40" s="7" t="s">
        <v>157</v>
      </c>
      <c r="C40" s="5">
        <f t="shared" si="0"/>
        <v>0</v>
      </c>
      <c r="D40" s="5">
        <f t="shared" si="1"/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f t="shared" si="2"/>
        <v>0</v>
      </c>
      <c r="L40" s="5">
        <f t="shared" si="3"/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4"/>
        <v>0</v>
      </c>
      <c r="T40" s="5">
        <f t="shared" si="5"/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</row>
    <row r="41" spans="1:26" ht="30" customHeight="1">
      <c r="A41" s="12" t="s">
        <v>595</v>
      </c>
      <c r="B41" s="11" t="s">
        <v>159</v>
      </c>
      <c r="C41" s="10">
        <f t="shared" si="0"/>
        <v>0</v>
      </c>
      <c r="D41" s="10">
        <f t="shared" si="1"/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f t="shared" si="2"/>
        <v>0</v>
      </c>
      <c r="L41" s="10">
        <f t="shared" si="3"/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f t="shared" si="4"/>
        <v>0</v>
      </c>
      <c r="T41" s="10">
        <f t="shared" si="5"/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</row>
    <row r="42" spans="1:26" ht="30" customHeight="1">
      <c r="A42" s="12" t="s">
        <v>596</v>
      </c>
      <c r="B42" s="11" t="s">
        <v>161</v>
      </c>
      <c r="C42" s="10">
        <f t="shared" si="0"/>
        <v>0</v>
      </c>
      <c r="D42" s="10">
        <f t="shared" si="1"/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f t="shared" si="2"/>
        <v>0</v>
      </c>
      <c r="L42" s="10">
        <f t="shared" si="3"/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f t="shared" si="4"/>
        <v>0</v>
      </c>
      <c r="T42" s="10">
        <f t="shared" si="5"/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</row>
    <row r="43" spans="1:26" ht="30" customHeight="1">
      <c r="A43" s="12" t="s">
        <v>597</v>
      </c>
      <c r="B43" s="11" t="s">
        <v>163</v>
      </c>
      <c r="C43" s="10">
        <f t="shared" si="0"/>
        <v>0</v>
      </c>
      <c r="D43" s="10">
        <f t="shared" si="1"/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f t="shared" si="2"/>
        <v>0</v>
      </c>
      <c r="L43" s="10">
        <f t="shared" si="3"/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f t="shared" si="4"/>
        <v>0</v>
      </c>
      <c r="T43" s="10">
        <f t="shared" si="5"/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</row>
    <row r="44" spans="1:26" ht="30" customHeight="1">
      <c r="A44" s="12" t="s">
        <v>598</v>
      </c>
      <c r="B44" s="11" t="s">
        <v>165</v>
      </c>
      <c r="C44" s="10">
        <f t="shared" si="0"/>
        <v>0</v>
      </c>
      <c r="D44" s="10">
        <f t="shared" si="1"/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f t="shared" si="2"/>
        <v>0</v>
      </c>
      <c r="L44" s="10">
        <f t="shared" si="3"/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f t="shared" si="4"/>
        <v>0</v>
      </c>
      <c r="T44" s="10">
        <f t="shared" si="5"/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</row>
    <row r="45" spans="1:26" ht="30" customHeight="1">
      <c r="A45" s="12" t="s">
        <v>599</v>
      </c>
      <c r="B45" s="11" t="s">
        <v>600</v>
      </c>
      <c r="C45" s="10">
        <f t="shared" si="0"/>
        <v>0</v>
      </c>
      <c r="D45" s="10">
        <f t="shared" si="1"/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f t="shared" si="2"/>
        <v>0</v>
      </c>
      <c r="L45" s="10">
        <f t="shared" si="3"/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f t="shared" si="4"/>
        <v>0</v>
      </c>
      <c r="T45" s="10">
        <f t="shared" si="5"/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</row>
    <row r="46" spans="1:26" ht="30" customHeight="1">
      <c r="A46" s="12" t="s">
        <v>601</v>
      </c>
      <c r="B46" s="11" t="s">
        <v>602</v>
      </c>
      <c r="C46" s="10">
        <f t="shared" si="0"/>
        <v>0</v>
      </c>
      <c r="D46" s="10">
        <f t="shared" si="1"/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f t="shared" si="2"/>
        <v>0</v>
      </c>
      <c r="L46" s="10">
        <f t="shared" si="3"/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f t="shared" si="4"/>
        <v>0</v>
      </c>
      <c r="T46" s="10">
        <f t="shared" si="5"/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</row>
    <row r="47" spans="1:26" ht="30" customHeight="1">
      <c r="A47" s="12" t="s">
        <v>603</v>
      </c>
      <c r="B47" s="11" t="s">
        <v>604</v>
      </c>
      <c r="C47" s="10">
        <f t="shared" si="0"/>
        <v>0</v>
      </c>
      <c r="D47" s="10">
        <f t="shared" si="1"/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f t="shared" si="2"/>
        <v>0</v>
      </c>
      <c r="L47" s="10">
        <f t="shared" si="3"/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f t="shared" si="4"/>
        <v>0</v>
      </c>
      <c r="T47" s="10">
        <f t="shared" si="5"/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</row>
    <row r="48" spans="1:26" ht="30" customHeight="1">
      <c r="A48" s="12" t="s">
        <v>605</v>
      </c>
      <c r="B48" s="11" t="s">
        <v>606</v>
      </c>
      <c r="C48" s="10">
        <f t="shared" si="0"/>
        <v>0</v>
      </c>
      <c r="D48" s="10">
        <f t="shared" si="1"/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f t="shared" si="2"/>
        <v>0</v>
      </c>
      <c r="L48" s="10">
        <f t="shared" si="3"/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f t="shared" si="4"/>
        <v>0</v>
      </c>
      <c r="T48" s="10">
        <f t="shared" si="5"/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</row>
    <row r="49" spans="1:26" ht="30" customHeight="1">
      <c r="A49" s="12" t="s">
        <v>607</v>
      </c>
      <c r="B49" s="11" t="s">
        <v>608</v>
      </c>
      <c r="C49" s="10">
        <f t="shared" si="0"/>
        <v>0</v>
      </c>
      <c r="D49" s="10">
        <f t="shared" si="1"/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f t="shared" si="2"/>
        <v>0</v>
      </c>
      <c r="L49" s="10">
        <f t="shared" si="3"/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f t="shared" si="4"/>
        <v>0</v>
      </c>
      <c r="T49" s="10">
        <f t="shared" si="5"/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</row>
    <row r="50" spans="1:26" ht="20.100000000000001" customHeight="1">
      <c r="A50" s="4" t="s">
        <v>102</v>
      </c>
      <c r="B50" s="7" t="s">
        <v>103</v>
      </c>
      <c r="C50" s="5">
        <f>VLOOKUP("1000",B:Z,2,0) + VLOOKUP("2000",B:Z,2,0) + VLOOKUP("3000",B:Z,2,0)</f>
        <v>0</v>
      </c>
      <c r="D50" s="5">
        <f>VLOOKUP("1000",B:Z,3,0) + VLOOKUP("2000",B:Z,3,0) + VLOOKUP("3000",B:Z,3,0)</f>
        <v>0</v>
      </c>
      <c r="E50" s="5">
        <f>VLOOKUP("1000",B:Z,4,0) + VLOOKUP("2000",B:Z,4,0) + VLOOKUP("3000",B:Z,4,0)</f>
        <v>0</v>
      </c>
      <c r="F50" s="5">
        <f>VLOOKUP("1000",B:Z,5,0) + VLOOKUP("2000",B:Z,5,0) + VLOOKUP("3000",B:Z,5,0)</f>
        <v>0</v>
      </c>
      <c r="G50" s="5">
        <f>VLOOKUP("1000",B:Z,6,0) + VLOOKUP("2000",B:Z,6,0) + VLOOKUP("3000",B:Z,6,0)</f>
        <v>0</v>
      </c>
      <c r="H50" s="5">
        <f>VLOOKUP("1000",B:Z,7,0) + VLOOKUP("2000",B:Z,7,0) + VLOOKUP("3000",B:Z,7,0)</f>
        <v>0</v>
      </c>
      <c r="I50" s="5">
        <f>VLOOKUP("1000",B:Z,8,0) + VLOOKUP("2000",B:Z,8,0) + VLOOKUP("3000",B:Z,8,0)</f>
        <v>0</v>
      </c>
      <c r="J50" s="5">
        <f>VLOOKUP("1000",B:Z,9,0) + VLOOKUP("2000",B:Z,9,0) + VLOOKUP("3000",B:Z,9,0)</f>
        <v>0</v>
      </c>
      <c r="K50" s="5">
        <f>VLOOKUP("1000",B:Z,10,0) + VLOOKUP("2000",B:Z,10,0) + VLOOKUP("3000",B:Z,10,0)</f>
        <v>0</v>
      </c>
      <c r="L50" s="5">
        <f>VLOOKUP("1000",B:Z,11,0) + VLOOKUP("2000",B:Z,11,0) + VLOOKUP("3000",B:Z,11,0)</f>
        <v>0</v>
      </c>
      <c r="M50" s="5">
        <f>VLOOKUP("1000",B:Z,12,0) + VLOOKUP("2000",B:Z,12,0) + VLOOKUP("3000",B:Z,12,0)</f>
        <v>0</v>
      </c>
      <c r="N50" s="5">
        <f>VLOOKUP("1000",B:Z,13,0) + VLOOKUP("2000",B:Z,13,0) + VLOOKUP("3000",B:Z,13,0)</f>
        <v>0</v>
      </c>
      <c r="O50" s="5">
        <f>VLOOKUP("1000",B:Z,14,0) + VLOOKUP("2000",B:Z,14,0) + VLOOKUP("3000",B:Z,14,0)</f>
        <v>0</v>
      </c>
      <c r="P50" s="5">
        <f>VLOOKUP("1000",B:Z,15,0) + VLOOKUP("2000",B:Z,15,0) + VLOOKUP("3000",B:Z,15,0)</f>
        <v>0</v>
      </c>
      <c r="Q50" s="5">
        <f>VLOOKUP("1000",B:Z,16,0) + VLOOKUP("2000",B:Z,16,0) + VLOOKUP("3000",B:Z,16,0)</f>
        <v>0</v>
      </c>
      <c r="R50" s="5">
        <f>VLOOKUP("1000",B:Z,17,0) + VLOOKUP("2000",B:Z,17,0) + VLOOKUP("3000",B:Z,17,0)</f>
        <v>0</v>
      </c>
      <c r="S50" s="5">
        <f>VLOOKUP("1000",B:Z,18,0) + VLOOKUP("2000",B:Z,18,0) + VLOOKUP("3000",B:Z,18,0)</f>
        <v>0</v>
      </c>
      <c r="T50" s="5">
        <f>VLOOKUP("1000",B:Z,19,0) + VLOOKUP("2000",B:Z,19,0) + VLOOKUP("3000",B:Z,19,0)</f>
        <v>0</v>
      </c>
      <c r="U50" s="5">
        <f>VLOOKUP("1000",B:Z,20,0) + VLOOKUP("2000",B:Z,20,0) + VLOOKUP("3000",B:Z,20,0)</f>
        <v>0</v>
      </c>
      <c r="V50" s="5">
        <f>VLOOKUP("1000",B:Z,21,0) + VLOOKUP("2000",B:Z,21,0) + VLOOKUP("3000",B:Z,21,0)</f>
        <v>0</v>
      </c>
      <c r="W50" s="5">
        <f>VLOOKUP("1000",B:Z,22,0) + VLOOKUP("2000",B:Z,22,0) + VLOOKUP("3000",B:Z,22,0)</f>
        <v>0</v>
      </c>
      <c r="X50" s="5">
        <f>VLOOKUP("1000",B:Z,23,0) + VLOOKUP("2000",B:Z,23,0) + VLOOKUP("3000",B:Z,23,0)</f>
        <v>0</v>
      </c>
      <c r="Y50" s="5">
        <f>VLOOKUP("1000",B:Z,24,0) + VLOOKUP("2000",B:Z,24,0) + VLOOKUP("3000",B:Z,24,0)</f>
        <v>0</v>
      </c>
      <c r="Z50" s="5">
        <f>VLOOKUP("1000",B:Z,25,0) + VLOOKUP("2000",B:Z,25,0) + VLOOKUP("3000",B:Z,25,0)</f>
        <v>0</v>
      </c>
    </row>
  </sheetData>
  <sheetProtection sheet="1" objects="1" scenarios="1"/>
  <mergeCells count="22"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  <mergeCell ref="Y5:Z5"/>
    <mergeCell ref="M5:N5"/>
    <mergeCell ref="O5:P5"/>
    <mergeCell ref="Q5:R5"/>
    <mergeCell ref="U5:V5"/>
    <mergeCell ref="W5:X5"/>
  </mergeCells>
  <phoneticPr fontId="0" type="noConversion"/>
  <pageMargins left="0.4" right="0.4" top="0.4" bottom="0.4" header="0.1" footer="0.1"/>
  <pageSetup paperSize="9" scale="30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workbookViewId="0">
      <selection sqref="A1:O1"/>
    </sheetView>
  </sheetViews>
  <sheetFormatPr defaultRowHeight="10.5"/>
  <cols>
    <col min="1" max="1" width="66.85546875" customWidth="1"/>
    <col min="2" max="15" width="17.140625" customWidth="1"/>
  </cols>
  <sheetData>
    <row r="1" spans="1:15" ht="50.1" customHeight="1">
      <c r="A1" s="20" t="s">
        <v>621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0" customHeight="1">
      <c r="A2" s="23" t="s">
        <v>136</v>
      </c>
      <c r="B2" s="23" t="s">
        <v>75</v>
      </c>
      <c r="C2" s="23" t="s">
        <v>622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" customHeight="1">
      <c r="A3" s="23"/>
      <c r="B3" s="23"/>
      <c r="C3" s="23" t="s">
        <v>623</v>
      </c>
      <c r="D3" s="23" t="s">
        <v>188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" customHeight="1">
      <c r="A4" s="23"/>
      <c r="B4" s="23"/>
      <c r="C4" s="23"/>
      <c r="D4" s="23" t="s">
        <v>624</v>
      </c>
      <c r="E4" s="23"/>
      <c r="F4" s="23"/>
      <c r="G4" s="23"/>
      <c r="H4" s="23"/>
      <c r="I4" s="23"/>
      <c r="J4" s="23" t="s">
        <v>625</v>
      </c>
      <c r="K4" s="23"/>
      <c r="L4" s="23" t="s">
        <v>523</v>
      </c>
      <c r="M4" s="23"/>
      <c r="N4" s="23"/>
      <c r="O4" s="23" t="s">
        <v>626</v>
      </c>
    </row>
    <row r="5" spans="1:15" ht="30" customHeight="1">
      <c r="A5" s="23"/>
      <c r="B5" s="23"/>
      <c r="C5" s="23"/>
      <c r="D5" s="11" t="s">
        <v>627</v>
      </c>
      <c r="E5" s="11" t="s">
        <v>628</v>
      </c>
      <c r="F5" s="11" t="s">
        <v>629</v>
      </c>
      <c r="G5" s="11" t="s">
        <v>528</v>
      </c>
      <c r="H5" s="11" t="s">
        <v>630</v>
      </c>
      <c r="I5" s="11" t="s">
        <v>631</v>
      </c>
      <c r="J5" s="11" t="s">
        <v>632</v>
      </c>
      <c r="K5" s="11" t="s">
        <v>625</v>
      </c>
      <c r="L5" s="11" t="s">
        <v>633</v>
      </c>
      <c r="M5" s="11" t="s">
        <v>634</v>
      </c>
      <c r="N5" s="11" t="s">
        <v>635</v>
      </c>
      <c r="O5" s="23"/>
    </row>
    <row r="6" spans="1:15" ht="20.100000000000001" customHeight="1">
      <c r="A6" s="11" t="s">
        <v>17</v>
      </c>
      <c r="B6" s="11" t="s">
        <v>19</v>
      </c>
      <c r="C6" s="11" t="s">
        <v>22</v>
      </c>
      <c r="D6" s="11" t="s">
        <v>24</v>
      </c>
      <c r="E6" s="11" t="s">
        <v>27</v>
      </c>
      <c r="F6" s="11" t="s">
        <v>30</v>
      </c>
      <c r="G6" s="11" t="s">
        <v>32</v>
      </c>
      <c r="H6" s="11" t="s">
        <v>35</v>
      </c>
      <c r="I6" s="11" t="s">
        <v>38</v>
      </c>
      <c r="J6" s="11" t="s">
        <v>41</v>
      </c>
      <c r="K6" s="11" t="s">
        <v>43</v>
      </c>
      <c r="L6" s="11" t="s">
        <v>45</v>
      </c>
      <c r="M6" s="11" t="s">
        <v>47</v>
      </c>
      <c r="N6" s="11" t="s">
        <v>50</v>
      </c>
      <c r="O6" s="11" t="s">
        <v>53</v>
      </c>
    </row>
    <row r="7" spans="1:15" ht="30" customHeight="1">
      <c r="A7" s="6" t="s">
        <v>537</v>
      </c>
      <c r="B7" s="7" t="s">
        <v>85</v>
      </c>
      <c r="C7" s="5">
        <f t="shared" ref="C7:C48" si="0">SUM(D7:O7)</f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1:15" ht="30" customHeight="1">
      <c r="A8" s="12" t="s">
        <v>538</v>
      </c>
      <c r="B8" s="11" t="s">
        <v>240</v>
      </c>
      <c r="C8" s="10">
        <f t="shared" si="0"/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</row>
    <row r="9" spans="1:15" ht="30" customHeight="1">
      <c r="A9" s="12" t="s">
        <v>539</v>
      </c>
      <c r="B9" s="11" t="s">
        <v>540</v>
      </c>
      <c r="C9" s="10">
        <f t="shared" si="0"/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5" ht="30" customHeight="1">
      <c r="A10" s="12" t="s">
        <v>541</v>
      </c>
      <c r="B10" s="11" t="s">
        <v>542</v>
      </c>
      <c r="C10" s="10">
        <f t="shared" si="0"/>
        <v>998075</v>
      </c>
      <c r="D10" s="10">
        <v>378675</v>
      </c>
      <c r="E10" s="10">
        <v>0</v>
      </c>
      <c r="F10" s="10">
        <v>23975</v>
      </c>
      <c r="G10" s="10">
        <v>0</v>
      </c>
      <c r="H10" s="10">
        <v>107646</v>
      </c>
      <c r="I10" s="10">
        <v>45316</v>
      </c>
      <c r="J10" s="10">
        <v>0</v>
      </c>
      <c r="K10" s="10">
        <v>0</v>
      </c>
      <c r="L10" s="10">
        <v>422028</v>
      </c>
      <c r="M10" s="10">
        <v>0</v>
      </c>
      <c r="N10" s="10">
        <v>0</v>
      </c>
      <c r="O10" s="10">
        <v>20435</v>
      </c>
    </row>
    <row r="11" spans="1:15" ht="30" customHeight="1">
      <c r="A11" s="12" t="s">
        <v>543</v>
      </c>
      <c r="B11" s="11" t="s">
        <v>544</v>
      </c>
      <c r="C11" s="10">
        <f t="shared" si="0"/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ht="30" customHeight="1">
      <c r="A12" s="12" t="s">
        <v>545</v>
      </c>
      <c r="B12" s="11" t="s">
        <v>546</v>
      </c>
      <c r="C12" s="10">
        <f t="shared" si="0"/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5" ht="30" customHeight="1">
      <c r="A13" s="12" t="s">
        <v>547</v>
      </c>
      <c r="B13" s="11" t="s">
        <v>548</v>
      </c>
      <c r="C13" s="10">
        <f t="shared" si="0"/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</row>
    <row r="14" spans="1:15" ht="30" customHeight="1">
      <c r="A14" s="12" t="s">
        <v>549</v>
      </c>
      <c r="B14" s="11" t="s">
        <v>550</v>
      </c>
      <c r="C14" s="10">
        <f t="shared" si="0"/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</row>
    <row r="15" spans="1:15" ht="30" customHeight="1">
      <c r="A15" s="12" t="s">
        <v>551</v>
      </c>
      <c r="B15" s="11" t="s">
        <v>552</v>
      </c>
      <c r="C15" s="10">
        <f t="shared" si="0"/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</row>
    <row r="16" spans="1:15" ht="30" customHeight="1">
      <c r="A16" s="12" t="s">
        <v>553</v>
      </c>
      <c r="B16" s="11" t="s">
        <v>554</v>
      </c>
      <c r="C16" s="10">
        <f t="shared" si="0"/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</row>
    <row r="17" spans="1:15" ht="30" customHeight="1">
      <c r="A17" s="12" t="s">
        <v>555</v>
      </c>
      <c r="B17" s="11" t="s">
        <v>478</v>
      </c>
      <c r="C17" s="10">
        <f t="shared" si="0"/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</row>
    <row r="18" spans="1:15" ht="30" customHeight="1">
      <c r="A18" s="12" t="s">
        <v>556</v>
      </c>
      <c r="B18" s="11" t="s">
        <v>557</v>
      </c>
      <c r="C18" s="10">
        <f t="shared" si="0"/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</row>
    <row r="19" spans="1:15" ht="30" customHeight="1">
      <c r="A19" s="12" t="s">
        <v>558</v>
      </c>
      <c r="B19" s="11" t="s">
        <v>559</v>
      </c>
      <c r="C19" s="10">
        <f t="shared" si="0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1:15" ht="30" customHeight="1">
      <c r="A20" s="12" t="s">
        <v>560</v>
      </c>
      <c r="B20" s="11" t="s">
        <v>91</v>
      </c>
      <c r="C20" s="10">
        <f t="shared" si="0"/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1:15" ht="30" customHeight="1">
      <c r="A21" s="12" t="s">
        <v>561</v>
      </c>
      <c r="B21" s="11" t="s">
        <v>562</v>
      </c>
      <c r="C21" s="10">
        <f t="shared" si="0"/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</row>
    <row r="22" spans="1:15" ht="30" customHeight="1">
      <c r="A22" s="12" t="s">
        <v>563</v>
      </c>
      <c r="B22" s="11" t="s">
        <v>564</v>
      </c>
      <c r="C22" s="10">
        <f t="shared" si="0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</row>
    <row r="23" spans="1:15" ht="30" customHeight="1">
      <c r="A23" s="12" t="s">
        <v>565</v>
      </c>
      <c r="B23" s="11" t="s">
        <v>566</v>
      </c>
      <c r="C23" s="10">
        <f t="shared" si="0"/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</row>
    <row r="24" spans="1:15" ht="30" customHeight="1">
      <c r="A24" s="12" t="s">
        <v>567</v>
      </c>
      <c r="B24" s="11" t="s">
        <v>568</v>
      </c>
      <c r="C24" s="10">
        <f t="shared" si="0"/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</row>
    <row r="25" spans="1:15" ht="30" customHeight="1">
      <c r="A25" s="6" t="s">
        <v>569</v>
      </c>
      <c r="B25" s="7" t="s">
        <v>95</v>
      </c>
      <c r="C25" s="5">
        <f t="shared" si="0"/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ht="30" customHeight="1">
      <c r="A26" s="12" t="s">
        <v>570</v>
      </c>
      <c r="B26" s="11" t="s">
        <v>243</v>
      </c>
      <c r="C26" s="10">
        <f t="shared" si="0"/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</row>
    <row r="27" spans="1:15" ht="30" customHeight="1">
      <c r="A27" s="12" t="s">
        <v>571</v>
      </c>
      <c r="B27" s="11" t="s">
        <v>572</v>
      </c>
      <c r="C27" s="10">
        <f t="shared" si="0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</row>
    <row r="28" spans="1:15" ht="30" customHeight="1">
      <c r="A28" s="12" t="s">
        <v>573</v>
      </c>
      <c r="B28" s="11" t="s">
        <v>574</v>
      </c>
      <c r="C28" s="10">
        <f t="shared" si="0"/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5" ht="30" customHeight="1">
      <c r="A29" s="12" t="s">
        <v>575</v>
      </c>
      <c r="B29" s="11" t="s">
        <v>576</v>
      </c>
      <c r="C29" s="10">
        <f t="shared" si="0"/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1:15" ht="30" customHeight="1">
      <c r="A30" s="12" t="s">
        <v>577</v>
      </c>
      <c r="B30" s="11" t="s">
        <v>578</v>
      </c>
      <c r="C30" s="10">
        <f t="shared" si="0"/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</row>
    <row r="31" spans="1:15" ht="30" customHeight="1">
      <c r="A31" s="12" t="s">
        <v>579</v>
      </c>
      <c r="B31" s="11" t="s">
        <v>580</v>
      </c>
      <c r="C31" s="10">
        <f t="shared" si="0"/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</row>
    <row r="32" spans="1:15" ht="30" customHeight="1">
      <c r="A32" s="12" t="s">
        <v>581</v>
      </c>
      <c r="B32" s="11" t="s">
        <v>481</v>
      </c>
      <c r="C32" s="10">
        <f t="shared" si="0"/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</row>
    <row r="33" spans="1:15" ht="30" customHeight="1">
      <c r="A33" s="12" t="s">
        <v>582</v>
      </c>
      <c r="B33" s="11" t="s">
        <v>583</v>
      </c>
      <c r="C33" s="10">
        <f t="shared" si="0"/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</row>
    <row r="34" spans="1:15" ht="30" customHeight="1">
      <c r="A34" s="12" t="s">
        <v>584</v>
      </c>
      <c r="B34" s="11" t="s">
        <v>585</v>
      </c>
      <c r="C34" s="10">
        <f t="shared" si="0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</row>
    <row r="35" spans="1:15" ht="30" customHeight="1">
      <c r="A35" s="12" t="s">
        <v>586</v>
      </c>
      <c r="B35" s="11" t="s">
        <v>587</v>
      </c>
      <c r="C35" s="10">
        <f t="shared" si="0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</row>
    <row r="36" spans="1:15" ht="30" customHeight="1">
      <c r="A36" s="12" t="s">
        <v>588</v>
      </c>
      <c r="B36" s="11" t="s">
        <v>589</v>
      </c>
      <c r="C36" s="10">
        <f t="shared" si="0"/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</row>
    <row r="37" spans="1:15" ht="30" customHeight="1">
      <c r="A37" s="12" t="s">
        <v>590</v>
      </c>
      <c r="B37" s="11" t="s">
        <v>591</v>
      </c>
      <c r="C37" s="10">
        <f t="shared" si="0"/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1:15" ht="30" customHeight="1">
      <c r="A38" s="12" t="s">
        <v>592</v>
      </c>
      <c r="B38" s="11" t="s">
        <v>593</v>
      </c>
      <c r="C38" s="10">
        <f t="shared" si="0"/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</row>
    <row r="39" spans="1:15" ht="30" customHeight="1">
      <c r="A39" s="6" t="s">
        <v>594</v>
      </c>
      <c r="B39" s="7" t="s">
        <v>157</v>
      </c>
      <c r="C39" s="5">
        <f t="shared" si="0"/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</row>
    <row r="40" spans="1:15" ht="30" customHeight="1">
      <c r="A40" s="12" t="s">
        <v>595</v>
      </c>
      <c r="B40" s="11" t="s">
        <v>159</v>
      </c>
      <c r="C40" s="10">
        <f t="shared" si="0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ht="30" customHeight="1">
      <c r="A41" s="12" t="s">
        <v>596</v>
      </c>
      <c r="B41" s="11" t="s">
        <v>161</v>
      </c>
      <c r="C41" s="10">
        <f t="shared" si="0"/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</row>
    <row r="42" spans="1:15" ht="30" customHeight="1">
      <c r="A42" s="12" t="s">
        <v>597</v>
      </c>
      <c r="B42" s="11" t="s">
        <v>163</v>
      </c>
      <c r="C42" s="10">
        <f t="shared" si="0"/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</row>
    <row r="43" spans="1:15" ht="30" customHeight="1">
      <c r="A43" s="12" t="s">
        <v>598</v>
      </c>
      <c r="B43" s="11" t="s">
        <v>165</v>
      </c>
      <c r="C43" s="10">
        <f t="shared" si="0"/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</row>
    <row r="44" spans="1:15" ht="30" customHeight="1">
      <c r="A44" s="12" t="s">
        <v>599</v>
      </c>
      <c r="B44" s="11" t="s">
        <v>600</v>
      </c>
      <c r="C44" s="10">
        <f t="shared" si="0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</row>
    <row r="45" spans="1:15" ht="30" customHeight="1">
      <c r="A45" s="12" t="s">
        <v>601</v>
      </c>
      <c r="B45" s="11" t="s">
        <v>602</v>
      </c>
      <c r="C45" s="10">
        <f t="shared" si="0"/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</row>
    <row r="46" spans="1:15" ht="30" customHeight="1">
      <c r="A46" s="12" t="s">
        <v>603</v>
      </c>
      <c r="B46" s="11" t="s">
        <v>604</v>
      </c>
      <c r="C46" s="10">
        <f t="shared" si="0"/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</row>
    <row r="47" spans="1:15" ht="30" customHeight="1">
      <c r="A47" s="12" t="s">
        <v>605</v>
      </c>
      <c r="B47" s="11" t="s">
        <v>606</v>
      </c>
      <c r="C47" s="10">
        <f t="shared" si="0"/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</row>
    <row r="48" spans="1:15" ht="30" customHeight="1">
      <c r="A48" s="12" t="s">
        <v>607</v>
      </c>
      <c r="B48" s="11" t="s">
        <v>608</v>
      </c>
      <c r="C48" s="10">
        <f t="shared" si="0"/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</row>
    <row r="49" spans="1:15" ht="20.100000000000001" customHeight="1">
      <c r="A49" s="4" t="s">
        <v>102</v>
      </c>
      <c r="B49" s="7" t="s">
        <v>103</v>
      </c>
      <c r="C49" s="5">
        <f>VLOOKUP("1000",B:Z,2,0) + VLOOKUP("2000",B:Z,2,0) + VLOOKUP("3000",B:Z,2,0)</f>
        <v>0</v>
      </c>
      <c r="D49" s="5">
        <f>VLOOKUP("1000",B:Z,3,0) + VLOOKUP("2000",B:Z,3,0) + VLOOKUP("3000",B:Z,3,0)</f>
        <v>0</v>
      </c>
      <c r="E49" s="5">
        <f>VLOOKUP("1000",B:Z,4,0) + VLOOKUP("2000",B:Z,4,0) + VLOOKUP("3000",B:Z,4,0)</f>
        <v>0</v>
      </c>
      <c r="F49" s="5">
        <f>VLOOKUP("1000",B:Z,5,0) + VLOOKUP("2000",B:Z,5,0) + VLOOKUP("3000",B:Z,5,0)</f>
        <v>0</v>
      </c>
      <c r="G49" s="5">
        <f>VLOOKUP("1000",B:Z,6,0) + VLOOKUP("2000",B:Z,6,0) + VLOOKUP("3000",B:Z,6,0)</f>
        <v>0</v>
      </c>
      <c r="H49" s="5">
        <f>VLOOKUP("1000",B:Z,7,0) + VLOOKUP("2000",B:Z,7,0) + VLOOKUP("3000",B:Z,7,0)</f>
        <v>0</v>
      </c>
      <c r="I49" s="5">
        <f>VLOOKUP("1000",B:Z,8,0) + VLOOKUP("2000",B:Z,8,0) + VLOOKUP("3000",B:Z,8,0)</f>
        <v>0</v>
      </c>
      <c r="J49" s="5">
        <f>VLOOKUP("1000",B:Z,9,0) + VLOOKUP("2000",B:Z,9,0) + VLOOKUP("3000",B:Z,9,0)</f>
        <v>0</v>
      </c>
      <c r="K49" s="5">
        <f>VLOOKUP("1000",B:Z,10,0) + VLOOKUP("2000",B:Z,10,0) + VLOOKUP("3000",B:Z,10,0)</f>
        <v>0</v>
      </c>
      <c r="L49" s="5">
        <f>VLOOKUP("1000",B:Z,11,0) + VLOOKUP("2000",B:Z,11,0) + VLOOKUP("3000",B:Z,11,0)</f>
        <v>0</v>
      </c>
      <c r="M49" s="5">
        <f>VLOOKUP("1000",B:Z,12,0) + VLOOKUP("2000",B:Z,12,0) + VLOOKUP("3000",B:Z,12,0)</f>
        <v>0</v>
      </c>
      <c r="N49" s="5">
        <f>VLOOKUP("1000",B:Z,13,0) + VLOOKUP("2000",B:Z,13,0) + VLOOKUP("3000",B:Z,13,0)</f>
        <v>0</v>
      </c>
      <c r="O49" s="5">
        <f>VLOOKUP("1000",B:Z,14,0) + VLOOKUP("2000",B:Z,14,0) + VLOOKUP("3000",B:Z,14,0)</f>
        <v>0</v>
      </c>
    </row>
    <row r="50" spans="1:15" ht="15" customHeight="1"/>
    <row r="51" spans="1:15" ht="39.950000000000003" customHeight="1">
      <c r="A51" s="2" t="s">
        <v>636</v>
      </c>
      <c r="C51" s="25"/>
      <c r="D51" s="25"/>
      <c r="F51" s="25"/>
      <c r="G51" s="25"/>
    </row>
    <row r="52" spans="1:15" ht="20.100000000000001" customHeight="1">
      <c r="C52" s="19" t="s">
        <v>637</v>
      </c>
      <c r="D52" s="19"/>
      <c r="F52" s="19" t="s">
        <v>638</v>
      </c>
      <c r="G52" s="19"/>
    </row>
    <row r="53" spans="1:15" ht="20.100000000000001" customHeight="1"/>
    <row r="54" spans="1:15" ht="20.100000000000001" customHeight="1">
      <c r="A54" s="17" t="s">
        <v>639</v>
      </c>
      <c r="B54" s="17"/>
    </row>
    <row r="55" spans="1:15" ht="39.950000000000003" customHeight="1">
      <c r="A55" s="2" t="s">
        <v>640</v>
      </c>
    </row>
    <row r="56" spans="1:15" ht="39.950000000000003" customHeight="1">
      <c r="A56" s="2" t="s">
        <v>641</v>
      </c>
    </row>
    <row r="57" spans="1:15" ht="15" customHeight="1"/>
    <row r="58" spans="1:15" ht="20.100000000000001" customHeight="1">
      <c r="B58" s="16" t="s">
        <v>60</v>
      </c>
      <c r="C58" s="16"/>
      <c r="D58" s="16"/>
      <c r="E58" s="16"/>
      <c r="F58" s="16"/>
    </row>
    <row r="59" spans="1:15" ht="20.100000000000001" customHeight="1">
      <c r="B59" s="13" t="s">
        <v>62</v>
      </c>
      <c r="C59" s="13"/>
      <c r="D59" s="13"/>
      <c r="E59" s="13"/>
      <c r="F59" s="13"/>
    </row>
    <row r="60" spans="1:15" ht="20.100000000000001" customHeight="1">
      <c r="B60" s="13" t="s">
        <v>64</v>
      </c>
      <c r="C60" s="13"/>
      <c r="D60" s="13"/>
      <c r="E60" s="13"/>
      <c r="F60" s="13"/>
    </row>
    <row r="61" spans="1:15" ht="20.100000000000001" customHeight="1">
      <c r="B61" s="13" t="s">
        <v>66</v>
      </c>
      <c r="C61" s="13"/>
      <c r="D61" s="13"/>
      <c r="E61" s="13"/>
      <c r="F61" s="13"/>
    </row>
    <row r="62" spans="1:15" ht="20.100000000000001" customHeight="1">
      <c r="B62" s="13" t="s">
        <v>68</v>
      </c>
      <c r="C62" s="13"/>
      <c r="D62" s="13"/>
      <c r="E62" s="13"/>
      <c r="F62" s="13"/>
    </row>
    <row r="63" spans="1:15" ht="20.100000000000001" customHeight="1">
      <c r="B63" s="13" t="s">
        <v>69</v>
      </c>
      <c r="C63" s="13"/>
      <c r="D63" s="13"/>
      <c r="E63" s="13"/>
      <c r="F63" s="13"/>
    </row>
    <row r="64" spans="1:15" ht="20.100000000000001" customHeight="1">
      <c r="B64" s="14" t="s">
        <v>71</v>
      </c>
      <c r="C64" s="14"/>
      <c r="D64" s="14"/>
      <c r="E64" s="14"/>
      <c r="F64" s="14"/>
    </row>
  </sheetData>
  <sheetProtection sheet="1" objects="1" scenarios="1"/>
  <mergeCells count="22"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  <mergeCell ref="C51:D51"/>
    <mergeCell ref="F51:G51"/>
    <mergeCell ref="C52:D52"/>
    <mergeCell ref="F52:G52"/>
    <mergeCell ref="A54:B54"/>
    <mergeCell ref="B63:F63"/>
    <mergeCell ref="B64:F64"/>
    <mergeCell ref="B58:F58"/>
    <mergeCell ref="B59:F59"/>
    <mergeCell ref="B60:F60"/>
    <mergeCell ref="B61:F61"/>
    <mergeCell ref="B62:F62"/>
  </mergeCells>
  <phoneticPr fontId="0" type="noConversion"/>
  <pageMargins left="0.4" right="0.4" top="0.4" bottom="0.4" header="0.1" footer="0.1"/>
  <pageSetup paperSize="9" scale="49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workbookViewId="0">
      <selection sqref="A1:K1"/>
    </sheetView>
  </sheetViews>
  <sheetFormatPr defaultRowHeight="10.5"/>
  <cols>
    <col min="1" max="1" width="28.7109375" customWidth="1"/>
    <col min="2" max="11" width="26.7109375" customWidth="1"/>
  </cols>
  <sheetData>
    <row r="1" spans="1:11" ht="50.1" customHeight="1">
      <c r="A1" s="20" t="s">
        <v>105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50.1" customHeight="1">
      <c r="A2" s="20" t="s">
        <v>106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0.100000000000001" customHeight="1">
      <c r="A3" s="23" t="s">
        <v>74</v>
      </c>
      <c r="B3" s="23" t="s">
        <v>36</v>
      </c>
      <c r="C3" s="23" t="s">
        <v>75</v>
      </c>
      <c r="D3" s="23" t="s">
        <v>107</v>
      </c>
      <c r="E3" s="23"/>
      <c r="F3" s="23"/>
      <c r="G3" s="23" t="s">
        <v>108</v>
      </c>
      <c r="H3" s="23" t="s">
        <v>109</v>
      </c>
      <c r="I3" s="23" t="s">
        <v>110</v>
      </c>
      <c r="J3" s="23"/>
      <c r="K3" s="23"/>
    </row>
    <row r="4" spans="1:11" ht="20.100000000000001" customHeight="1">
      <c r="A4" s="23"/>
      <c r="B4" s="23"/>
      <c r="C4" s="23"/>
      <c r="D4" s="23" t="s">
        <v>80</v>
      </c>
      <c r="E4" s="23"/>
      <c r="F4" s="23" t="s">
        <v>81</v>
      </c>
      <c r="G4" s="23"/>
      <c r="H4" s="23"/>
      <c r="I4" s="23" t="s">
        <v>111</v>
      </c>
      <c r="J4" s="23" t="s">
        <v>112</v>
      </c>
      <c r="K4" s="23" t="s">
        <v>113</v>
      </c>
    </row>
    <row r="5" spans="1:11" ht="20.100000000000001" customHeight="1">
      <c r="A5" s="23"/>
      <c r="B5" s="23"/>
      <c r="C5" s="23"/>
      <c r="D5" s="11" t="s">
        <v>82</v>
      </c>
      <c r="E5" s="11" t="s">
        <v>83</v>
      </c>
      <c r="F5" s="23"/>
      <c r="G5" s="23"/>
      <c r="H5" s="23"/>
      <c r="I5" s="23"/>
      <c r="J5" s="23"/>
      <c r="K5" s="23"/>
    </row>
    <row r="6" spans="1:11" ht="20.100000000000001" customHeight="1">
      <c r="A6" s="11" t="s">
        <v>17</v>
      </c>
      <c r="B6" s="11" t="s">
        <v>19</v>
      </c>
      <c r="C6" s="11" t="s">
        <v>22</v>
      </c>
      <c r="D6" s="11" t="s">
        <v>24</v>
      </c>
      <c r="E6" s="11" t="s">
        <v>27</v>
      </c>
      <c r="F6" s="11" t="s">
        <v>30</v>
      </c>
      <c r="G6" s="11" t="s">
        <v>32</v>
      </c>
      <c r="H6" s="11" t="s">
        <v>35</v>
      </c>
      <c r="I6" s="11" t="s">
        <v>38</v>
      </c>
      <c r="J6" s="11" t="s">
        <v>41</v>
      </c>
      <c r="K6" s="11" t="s">
        <v>43</v>
      </c>
    </row>
    <row r="7" spans="1:11" ht="20.100000000000001" customHeight="1"/>
    <row r="8" spans="1:11" ht="50.1" customHeight="1">
      <c r="A8" s="20" t="s">
        <v>114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ht="20.100000000000001" customHeight="1">
      <c r="A9" s="23" t="s">
        <v>115</v>
      </c>
      <c r="B9" s="23" t="s">
        <v>36</v>
      </c>
      <c r="C9" s="23" t="s">
        <v>75</v>
      </c>
      <c r="D9" s="23" t="s">
        <v>116</v>
      </c>
      <c r="E9" s="23"/>
      <c r="F9" s="23"/>
      <c r="G9" s="23" t="s">
        <v>117</v>
      </c>
      <c r="H9" s="23" t="s">
        <v>109</v>
      </c>
      <c r="I9" s="23" t="s">
        <v>110</v>
      </c>
      <c r="J9" s="23"/>
      <c r="K9" s="23"/>
    </row>
    <row r="10" spans="1:11" ht="20.100000000000001" customHeight="1">
      <c r="A10" s="23"/>
      <c r="B10" s="23"/>
      <c r="C10" s="23"/>
      <c r="D10" s="23" t="s">
        <v>80</v>
      </c>
      <c r="E10" s="23"/>
      <c r="F10" s="23" t="s">
        <v>81</v>
      </c>
      <c r="G10" s="23"/>
      <c r="H10" s="23"/>
      <c r="I10" s="23" t="s">
        <v>111</v>
      </c>
      <c r="J10" s="23" t="s">
        <v>112</v>
      </c>
      <c r="K10" s="23" t="s">
        <v>113</v>
      </c>
    </row>
    <row r="11" spans="1:11" ht="20.100000000000001" customHeight="1">
      <c r="A11" s="23"/>
      <c r="B11" s="23"/>
      <c r="C11" s="23"/>
      <c r="D11" s="11" t="s">
        <v>82</v>
      </c>
      <c r="E11" s="11" t="s">
        <v>83</v>
      </c>
      <c r="F11" s="23"/>
      <c r="G11" s="23"/>
      <c r="H11" s="23"/>
      <c r="I11" s="23"/>
      <c r="J11" s="23"/>
      <c r="K11" s="23"/>
    </row>
    <row r="12" spans="1:11" ht="20.100000000000001" customHeight="1">
      <c r="A12" s="11" t="s">
        <v>17</v>
      </c>
      <c r="B12" s="11" t="s">
        <v>19</v>
      </c>
      <c r="C12" s="11" t="s">
        <v>22</v>
      </c>
      <c r="D12" s="11" t="s">
        <v>24</v>
      </c>
      <c r="E12" s="11" t="s">
        <v>27</v>
      </c>
      <c r="F12" s="11" t="s">
        <v>30</v>
      </c>
      <c r="G12" s="11" t="s">
        <v>32</v>
      </c>
      <c r="H12" s="11" t="s">
        <v>35</v>
      </c>
      <c r="I12" s="11" t="s">
        <v>38</v>
      </c>
      <c r="J12" s="11" t="s">
        <v>41</v>
      </c>
      <c r="K12" s="11" t="s">
        <v>43</v>
      </c>
    </row>
    <row r="13" spans="1:11" ht="20.100000000000001" customHeight="1"/>
    <row r="14" spans="1:11" ht="50.1" customHeight="1">
      <c r="A14" s="20" t="s">
        <v>118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ht="20.100000000000001" customHeight="1">
      <c r="A15" s="23" t="s">
        <v>119</v>
      </c>
      <c r="B15" s="23" t="s">
        <v>36</v>
      </c>
      <c r="C15" s="23" t="s">
        <v>75</v>
      </c>
      <c r="D15" s="23" t="s">
        <v>120</v>
      </c>
      <c r="E15" s="23"/>
      <c r="F15" s="23"/>
      <c r="G15" s="23" t="s">
        <v>121</v>
      </c>
      <c r="H15" s="23" t="s">
        <v>109</v>
      </c>
      <c r="I15" s="23" t="s">
        <v>110</v>
      </c>
      <c r="J15" s="23"/>
      <c r="K15" s="23"/>
    </row>
    <row r="16" spans="1:11" ht="20.100000000000001" customHeight="1">
      <c r="A16" s="23"/>
      <c r="B16" s="23"/>
      <c r="C16" s="23"/>
      <c r="D16" s="23" t="s">
        <v>80</v>
      </c>
      <c r="E16" s="23"/>
      <c r="F16" s="23" t="s">
        <v>81</v>
      </c>
      <c r="G16" s="23"/>
      <c r="H16" s="23"/>
      <c r="I16" s="23" t="s">
        <v>111</v>
      </c>
      <c r="J16" s="23" t="s">
        <v>112</v>
      </c>
      <c r="K16" s="23" t="s">
        <v>113</v>
      </c>
    </row>
    <row r="17" spans="1:11" ht="20.100000000000001" customHeight="1">
      <c r="A17" s="23"/>
      <c r="B17" s="23"/>
      <c r="C17" s="23"/>
      <c r="D17" s="11" t="s">
        <v>82</v>
      </c>
      <c r="E17" s="11" t="s">
        <v>83</v>
      </c>
      <c r="F17" s="23"/>
      <c r="G17" s="23"/>
      <c r="H17" s="23"/>
      <c r="I17" s="23"/>
      <c r="J17" s="23"/>
      <c r="K17" s="23"/>
    </row>
    <row r="18" spans="1:11" ht="20.100000000000001" customHeight="1">
      <c r="A18" s="11" t="s">
        <v>17</v>
      </c>
      <c r="B18" s="11" t="s">
        <v>19</v>
      </c>
      <c r="C18" s="11" t="s">
        <v>22</v>
      </c>
      <c r="D18" s="11" t="s">
        <v>24</v>
      </c>
      <c r="E18" s="11" t="s">
        <v>27</v>
      </c>
      <c r="F18" s="11" t="s">
        <v>30</v>
      </c>
      <c r="G18" s="11" t="s">
        <v>32</v>
      </c>
      <c r="H18" s="11" t="s">
        <v>35</v>
      </c>
      <c r="I18" s="11" t="s">
        <v>38</v>
      </c>
      <c r="J18" s="11" t="s">
        <v>41</v>
      </c>
      <c r="K18" s="11" t="s">
        <v>43</v>
      </c>
    </row>
  </sheetData>
  <sheetProtection sheet="1" objects="1" scenarios="1"/>
  <mergeCells count="40">
    <mergeCell ref="A1:K1"/>
    <mergeCell ref="A2:K2"/>
    <mergeCell ref="A3:A5"/>
    <mergeCell ref="B3:B5"/>
    <mergeCell ref="C3:C5"/>
    <mergeCell ref="D3:F3"/>
    <mergeCell ref="G3:G5"/>
    <mergeCell ref="H3:H5"/>
    <mergeCell ref="I3:K3"/>
    <mergeCell ref="D4:E4"/>
    <mergeCell ref="F4:F5"/>
    <mergeCell ref="I4:I5"/>
    <mergeCell ref="J4:J5"/>
    <mergeCell ref="K4:K5"/>
    <mergeCell ref="A8:K8"/>
    <mergeCell ref="A9:A11"/>
    <mergeCell ref="B9:B11"/>
    <mergeCell ref="C9:C11"/>
    <mergeCell ref="D9:F9"/>
    <mergeCell ref="G9:G11"/>
    <mergeCell ref="H9:H11"/>
    <mergeCell ref="I9:K9"/>
    <mergeCell ref="D10:E10"/>
    <mergeCell ref="F10:F11"/>
    <mergeCell ref="I10:I11"/>
    <mergeCell ref="J10:J11"/>
    <mergeCell ref="K10:K11"/>
    <mergeCell ref="A14:K14"/>
    <mergeCell ref="A15:A17"/>
    <mergeCell ref="B15:B17"/>
    <mergeCell ref="C15:C17"/>
    <mergeCell ref="D15:F15"/>
    <mergeCell ref="G15:G17"/>
    <mergeCell ref="H15:H17"/>
    <mergeCell ref="I15:K15"/>
    <mergeCell ref="D16:E16"/>
    <mergeCell ref="F16:F17"/>
    <mergeCell ref="I16:I17"/>
    <mergeCell ref="J16:J17"/>
    <mergeCell ref="K16:K17"/>
  </mergeCells>
  <phoneticPr fontId="0" type="noConversion"/>
  <pageMargins left="0.4" right="0.4" top="0.4" bottom="0.4" header="0.1" footer="0.1"/>
  <pageSetup paperSize="9" scale="51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"/>
  <sheetViews>
    <sheetView workbookViewId="0">
      <selection sqref="A1:M1"/>
    </sheetView>
  </sheetViews>
  <sheetFormatPr defaultRowHeight="10.5"/>
  <cols>
    <col min="1" max="1" width="28.7109375" customWidth="1"/>
    <col min="2" max="13" width="26.7109375" customWidth="1"/>
  </cols>
  <sheetData>
    <row r="1" spans="1:13" ht="50.1" customHeight="1">
      <c r="A1" s="20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9.950000000000003" customHeight="1">
      <c r="A2" s="23" t="s">
        <v>123</v>
      </c>
      <c r="B2" s="23"/>
      <c r="C2" s="23"/>
      <c r="D2" s="23"/>
      <c r="E2" s="23"/>
      <c r="F2" s="23" t="s">
        <v>75</v>
      </c>
      <c r="G2" s="23" t="s">
        <v>124</v>
      </c>
      <c r="H2" s="23" t="s">
        <v>125</v>
      </c>
      <c r="I2" s="23" t="s">
        <v>126</v>
      </c>
      <c r="J2" s="23" t="s">
        <v>127</v>
      </c>
      <c r="K2" s="23" t="s">
        <v>128</v>
      </c>
      <c r="L2" s="23"/>
      <c r="M2" s="23" t="s">
        <v>129</v>
      </c>
    </row>
    <row r="3" spans="1:13" ht="20.100000000000001" customHeight="1">
      <c r="A3" s="11" t="s">
        <v>82</v>
      </c>
      <c r="B3" s="11" t="s">
        <v>7</v>
      </c>
      <c r="C3" s="11" t="s">
        <v>130</v>
      </c>
      <c r="D3" s="11" t="s">
        <v>131</v>
      </c>
      <c r="E3" s="11" t="s">
        <v>132</v>
      </c>
      <c r="F3" s="23"/>
      <c r="G3" s="23"/>
      <c r="H3" s="23"/>
      <c r="I3" s="23"/>
      <c r="J3" s="23"/>
      <c r="K3" s="11" t="s">
        <v>133</v>
      </c>
      <c r="L3" s="11" t="s">
        <v>134</v>
      </c>
      <c r="M3" s="23"/>
    </row>
    <row r="4" spans="1:13" ht="20.100000000000001" customHeight="1">
      <c r="A4" s="11" t="s">
        <v>17</v>
      </c>
      <c r="B4" s="11" t="s">
        <v>19</v>
      </c>
      <c r="C4" s="11" t="s">
        <v>22</v>
      </c>
      <c r="D4" s="11" t="s">
        <v>24</v>
      </c>
      <c r="E4" s="11" t="s">
        <v>27</v>
      </c>
      <c r="F4" s="11" t="s">
        <v>30</v>
      </c>
      <c r="G4" s="11" t="s">
        <v>32</v>
      </c>
      <c r="H4" s="11" t="s">
        <v>35</v>
      </c>
      <c r="I4" s="11" t="s">
        <v>38</v>
      </c>
      <c r="J4" s="11" t="s">
        <v>41</v>
      </c>
      <c r="K4" s="11" t="s">
        <v>43</v>
      </c>
      <c r="L4" s="11" t="s">
        <v>45</v>
      </c>
      <c r="M4" s="11" t="s">
        <v>47</v>
      </c>
    </row>
  </sheetData>
  <sheetProtection sheet="1" objects="1" scenarios="1"/>
  <mergeCells count="9">
    <mergeCell ref="A1:M1"/>
    <mergeCell ref="A2:E2"/>
    <mergeCell ref="F2:F3"/>
    <mergeCell ref="G2:G3"/>
    <mergeCell ref="H2:H3"/>
    <mergeCell ref="I2:I3"/>
    <mergeCell ref="J2:J3"/>
    <mergeCell ref="K2:L2"/>
    <mergeCell ref="M2:M3"/>
  </mergeCells>
  <phoneticPr fontId="0" type="noConversion"/>
  <pageMargins left="0.4" right="0.4" top="0.4" bottom="0.4" header="0.1" footer="0.1"/>
  <pageSetup paperSize="9" scale="43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"/>
  <sheetViews>
    <sheetView workbookViewId="0">
      <selection sqref="A1:Q1"/>
    </sheetView>
  </sheetViews>
  <sheetFormatPr defaultRowHeight="10.5"/>
  <cols>
    <col min="1" max="1" width="57.28515625" customWidth="1"/>
    <col min="2" max="17" width="19.140625" customWidth="1"/>
  </cols>
  <sheetData>
    <row r="1" spans="1:17" ht="50.1" customHeight="1">
      <c r="A1" s="20" t="s">
        <v>135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39.950000000000003" customHeight="1">
      <c r="A2" s="23" t="s">
        <v>136</v>
      </c>
      <c r="B2" s="23" t="s">
        <v>75</v>
      </c>
      <c r="C2" s="23" t="s">
        <v>137</v>
      </c>
      <c r="D2" s="23"/>
      <c r="E2" s="23" t="s">
        <v>138</v>
      </c>
      <c r="F2" s="23"/>
      <c r="G2" s="23"/>
      <c r="H2" s="23" t="s">
        <v>139</v>
      </c>
      <c r="I2" s="23"/>
      <c r="J2" s="23"/>
      <c r="K2" s="23"/>
      <c r="L2" s="23"/>
      <c r="M2" s="23"/>
      <c r="N2" s="23" t="s">
        <v>140</v>
      </c>
      <c r="O2" s="23"/>
      <c r="P2" s="23" t="s">
        <v>141</v>
      </c>
      <c r="Q2" s="23" t="s">
        <v>142</v>
      </c>
    </row>
    <row r="3" spans="1:17" ht="30" customHeight="1">
      <c r="A3" s="23"/>
      <c r="B3" s="23"/>
      <c r="C3" s="23" t="s">
        <v>81</v>
      </c>
      <c r="D3" s="23" t="s">
        <v>143</v>
      </c>
      <c r="E3" s="23" t="s">
        <v>144</v>
      </c>
      <c r="F3" s="23"/>
      <c r="G3" s="23" t="s">
        <v>145</v>
      </c>
      <c r="H3" s="23" t="s">
        <v>81</v>
      </c>
      <c r="I3" s="23" t="s">
        <v>143</v>
      </c>
      <c r="J3" s="23" t="s">
        <v>146</v>
      </c>
      <c r="K3" s="23"/>
      <c r="L3" s="23"/>
      <c r="M3" s="23"/>
      <c r="N3" s="23" t="s">
        <v>147</v>
      </c>
      <c r="O3" s="23" t="s">
        <v>148</v>
      </c>
      <c r="P3" s="23"/>
      <c r="Q3" s="23"/>
    </row>
    <row r="4" spans="1:17" ht="30" customHeight="1">
      <c r="A4" s="23"/>
      <c r="B4" s="23"/>
      <c r="C4" s="23"/>
      <c r="D4" s="23"/>
      <c r="E4" s="11" t="s">
        <v>149</v>
      </c>
      <c r="F4" s="11" t="s">
        <v>148</v>
      </c>
      <c r="G4" s="23"/>
      <c r="H4" s="23"/>
      <c r="I4" s="23"/>
      <c r="J4" s="11" t="s">
        <v>150</v>
      </c>
      <c r="K4" s="11" t="s">
        <v>151</v>
      </c>
      <c r="L4" s="11" t="s">
        <v>152</v>
      </c>
      <c r="M4" s="11" t="s">
        <v>153</v>
      </c>
      <c r="N4" s="23"/>
      <c r="O4" s="23"/>
      <c r="P4" s="23"/>
      <c r="Q4" s="23"/>
    </row>
    <row r="5" spans="1:17" ht="20.100000000000001" customHeight="1">
      <c r="A5" s="11" t="s">
        <v>17</v>
      </c>
      <c r="B5" s="11" t="s">
        <v>19</v>
      </c>
      <c r="C5" s="11" t="s">
        <v>22</v>
      </c>
      <c r="D5" s="11" t="s">
        <v>24</v>
      </c>
      <c r="E5" s="11" t="s">
        <v>27</v>
      </c>
      <c r="F5" s="11" t="s">
        <v>30</v>
      </c>
      <c r="G5" s="11" t="s">
        <v>32</v>
      </c>
      <c r="H5" s="11" t="s">
        <v>35</v>
      </c>
      <c r="I5" s="11" t="s">
        <v>38</v>
      </c>
      <c r="J5" s="11" t="s">
        <v>41</v>
      </c>
      <c r="K5" s="11" t="s">
        <v>43</v>
      </c>
      <c r="L5" s="11" t="s">
        <v>45</v>
      </c>
      <c r="M5" s="11" t="s">
        <v>47</v>
      </c>
      <c r="N5" s="11" t="s">
        <v>50</v>
      </c>
      <c r="O5" s="11" t="s">
        <v>53</v>
      </c>
      <c r="P5" s="11" t="s">
        <v>56</v>
      </c>
      <c r="Q5" s="11" t="s">
        <v>57</v>
      </c>
    </row>
    <row r="6" spans="1:17" ht="30" customHeight="1">
      <c r="A6" s="12" t="s">
        <v>154</v>
      </c>
      <c r="B6" s="11" t="s">
        <v>85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"/>
      <c r="Q6" s="1"/>
    </row>
    <row r="7" spans="1:17" ht="30" customHeight="1">
      <c r="A7" s="12" t="s">
        <v>155</v>
      </c>
      <c r="B7" s="11" t="s">
        <v>95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"/>
      <c r="Q7" s="1"/>
    </row>
    <row r="8" spans="1:17" ht="30" customHeight="1">
      <c r="A8" s="12" t="s">
        <v>156</v>
      </c>
      <c r="B8" s="11" t="s">
        <v>157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"/>
      <c r="Q8" s="1"/>
    </row>
    <row r="9" spans="1:17" ht="30" customHeight="1">
      <c r="A9" s="12" t="s">
        <v>158</v>
      </c>
      <c r="B9" s="11" t="s">
        <v>159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"/>
      <c r="Q9" s="1"/>
    </row>
    <row r="10" spans="1:17" ht="30" customHeight="1">
      <c r="A10" s="12" t="s">
        <v>160</v>
      </c>
      <c r="B10" s="11" t="s">
        <v>161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"/>
      <c r="Q10" s="1"/>
    </row>
    <row r="11" spans="1:17" ht="30" customHeight="1">
      <c r="A11" s="12" t="s">
        <v>162</v>
      </c>
      <c r="B11" s="11" t="s">
        <v>163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"/>
      <c r="Q11" s="1"/>
    </row>
    <row r="12" spans="1:17" ht="30" customHeight="1">
      <c r="A12" s="12" t="s">
        <v>164</v>
      </c>
      <c r="B12" s="11" t="s">
        <v>165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"/>
      <c r="Q12" s="1"/>
    </row>
    <row r="13" spans="1:17" ht="30" customHeight="1">
      <c r="A13" s="12" t="s">
        <v>166</v>
      </c>
      <c r="B13" s="11" t="s">
        <v>167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"/>
      <c r="Q13" s="1"/>
    </row>
    <row r="14" spans="1:17" ht="30" customHeight="1">
      <c r="A14" s="12" t="s">
        <v>168</v>
      </c>
      <c r="B14" s="11" t="s">
        <v>169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"/>
      <c r="Q14" s="1"/>
    </row>
    <row r="15" spans="1:17" ht="30" customHeight="1">
      <c r="A15" s="12" t="s">
        <v>170</v>
      </c>
      <c r="B15" s="11" t="s">
        <v>171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"/>
      <c r="Q15" s="1"/>
    </row>
    <row r="16" spans="1:17" ht="30" customHeight="1">
      <c r="A16" s="12" t="s">
        <v>172</v>
      </c>
      <c r="B16" s="11" t="s">
        <v>173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"/>
      <c r="Q16" s="1"/>
    </row>
    <row r="17" spans="1:17" ht="30" customHeight="1">
      <c r="A17" s="12" t="s">
        <v>174</v>
      </c>
      <c r="B17" s="11" t="s">
        <v>175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"/>
      <c r="Q17" s="1"/>
    </row>
    <row r="18" spans="1:17" ht="30" customHeight="1">
      <c r="A18" s="12" t="s">
        <v>176</v>
      </c>
      <c r="B18" s="11" t="s">
        <v>177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"/>
      <c r="Q18" s="1"/>
    </row>
    <row r="19" spans="1:17" ht="30" customHeight="1">
      <c r="A19" s="12" t="s">
        <v>178</v>
      </c>
      <c r="B19" s="11" t="s">
        <v>179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"/>
      <c r="Q19" s="1"/>
    </row>
    <row r="20" spans="1:17" ht="20.100000000000001" customHeight="1">
      <c r="A20" s="4" t="s">
        <v>102</v>
      </c>
      <c r="B20" s="7" t="s">
        <v>103</v>
      </c>
      <c r="C20" s="5">
        <v>0</v>
      </c>
      <c r="D20" s="7" t="s">
        <v>180</v>
      </c>
      <c r="E20" s="5">
        <v>0</v>
      </c>
      <c r="F20" s="5">
        <v>0</v>
      </c>
      <c r="G20" s="5">
        <v>0</v>
      </c>
      <c r="H20" s="5">
        <v>0</v>
      </c>
      <c r="I20" s="7" t="s">
        <v>180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7" t="s">
        <v>180</v>
      </c>
      <c r="Q20" s="7" t="s">
        <v>180</v>
      </c>
    </row>
  </sheetData>
  <sheetProtection sheet="1" objects="1" scenarios="1"/>
  <mergeCells count="18">
    <mergeCell ref="I3:I4"/>
    <mergeCell ref="J3:M3"/>
    <mergeCell ref="N3:N4"/>
    <mergeCell ref="O3:O4"/>
    <mergeCell ref="A1:Q1"/>
    <mergeCell ref="A2:A4"/>
    <mergeCell ref="B2:B4"/>
    <mergeCell ref="C2:D2"/>
    <mergeCell ref="E2:G2"/>
    <mergeCell ref="H2:M2"/>
    <mergeCell ref="N2:O2"/>
    <mergeCell ref="P2:P4"/>
    <mergeCell ref="Q2:Q4"/>
    <mergeCell ref="C3:C4"/>
    <mergeCell ref="D3:D4"/>
    <mergeCell ref="E3:F3"/>
    <mergeCell ref="G3:G4"/>
    <mergeCell ref="H3:H4"/>
  </mergeCells>
  <phoneticPr fontId="0" type="noConversion"/>
  <pageMargins left="0.4" right="0.4" top="0.4" bottom="0.4" header="0.1" footer="0.1"/>
  <pageSetup paperSize="9" scale="41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workbookViewId="0">
      <selection sqref="A1:O1"/>
    </sheetView>
  </sheetViews>
  <sheetFormatPr defaultRowHeight="10.5"/>
  <cols>
    <col min="1" max="1" width="66.85546875" customWidth="1"/>
    <col min="2" max="15" width="24.85546875" customWidth="1"/>
  </cols>
  <sheetData>
    <row r="1" spans="1:15" ht="50.1" customHeight="1">
      <c r="A1" s="20" t="s">
        <v>181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9.950000000000003" customHeight="1">
      <c r="A2" s="23" t="s">
        <v>136</v>
      </c>
      <c r="B2" s="23" t="s">
        <v>75</v>
      </c>
      <c r="C2" s="23" t="s">
        <v>182</v>
      </c>
      <c r="D2" s="23"/>
      <c r="E2" s="23" t="s">
        <v>183</v>
      </c>
      <c r="F2" s="23"/>
      <c r="G2" s="23"/>
      <c r="H2" s="23" t="s">
        <v>184</v>
      </c>
      <c r="I2" s="23"/>
      <c r="J2" s="23"/>
      <c r="K2" s="23"/>
      <c r="L2" s="23" t="s">
        <v>185</v>
      </c>
      <c r="M2" s="23"/>
      <c r="N2" s="23" t="s">
        <v>186</v>
      </c>
      <c r="O2" s="23"/>
    </row>
    <row r="3" spans="1:15" ht="30" customHeight="1">
      <c r="A3" s="23"/>
      <c r="B3" s="23"/>
      <c r="C3" s="23" t="s">
        <v>81</v>
      </c>
      <c r="D3" s="23" t="s">
        <v>187</v>
      </c>
      <c r="E3" s="23" t="s">
        <v>81</v>
      </c>
      <c r="F3" s="23" t="s">
        <v>188</v>
      </c>
      <c r="G3" s="23"/>
      <c r="H3" s="23" t="s">
        <v>81</v>
      </c>
      <c r="I3" s="23" t="s">
        <v>189</v>
      </c>
      <c r="J3" s="23"/>
      <c r="K3" s="23" t="s">
        <v>190</v>
      </c>
      <c r="L3" s="23" t="s">
        <v>81</v>
      </c>
      <c r="M3" s="23" t="s">
        <v>191</v>
      </c>
      <c r="N3" s="23" t="s">
        <v>81</v>
      </c>
      <c r="O3" s="23" t="s">
        <v>187</v>
      </c>
    </row>
    <row r="4" spans="1:15" ht="30" customHeight="1">
      <c r="A4" s="23"/>
      <c r="B4" s="23"/>
      <c r="C4" s="23"/>
      <c r="D4" s="23"/>
      <c r="E4" s="23"/>
      <c r="F4" s="11" t="s">
        <v>192</v>
      </c>
      <c r="G4" s="11" t="s">
        <v>193</v>
      </c>
      <c r="H4" s="23"/>
      <c r="I4" s="11" t="s">
        <v>81</v>
      </c>
      <c r="J4" s="11" t="s">
        <v>194</v>
      </c>
      <c r="K4" s="23"/>
      <c r="L4" s="23"/>
      <c r="M4" s="23"/>
      <c r="N4" s="23"/>
      <c r="O4" s="23"/>
    </row>
    <row r="5" spans="1:15" ht="20.100000000000001" customHeight="1">
      <c r="A5" s="11" t="s">
        <v>17</v>
      </c>
      <c r="B5" s="11" t="s">
        <v>19</v>
      </c>
      <c r="C5" s="11" t="s">
        <v>22</v>
      </c>
      <c r="D5" s="11" t="s">
        <v>24</v>
      </c>
      <c r="E5" s="11" t="s">
        <v>27</v>
      </c>
      <c r="F5" s="11" t="s">
        <v>30</v>
      </c>
      <c r="G5" s="11" t="s">
        <v>32</v>
      </c>
      <c r="H5" s="11" t="s">
        <v>35</v>
      </c>
      <c r="I5" s="11" t="s">
        <v>38</v>
      </c>
      <c r="J5" s="11" t="s">
        <v>41</v>
      </c>
      <c r="K5" s="11" t="s">
        <v>43</v>
      </c>
      <c r="L5" s="11" t="s">
        <v>45</v>
      </c>
      <c r="M5" s="11" t="s">
        <v>47</v>
      </c>
      <c r="N5" s="11" t="s">
        <v>50</v>
      </c>
      <c r="O5" s="11" t="s">
        <v>53</v>
      </c>
    </row>
    <row r="6" spans="1:15" ht="20.100000000000001" customHeight="1">
      <c r="A6" s="6" t="s">
        <v>195</v>
      </c>
      <c r="B6" s="11" t="s">
        <v>196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</row>
    <row r="7" spans="1:15" ht="20.100000000000001" customHeight="1">
      <c r="A7" s="12" t="s">
        <v>197</v>
      </c>
      <c r="B7" s="11" t="s">
        <v>198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</row>
    <row r="8" spans="1:15" ht="20.100000000000001" customHeight="1">
      <c r="A8" s="12" t="s">
        <v>199</v>
      </c>
      <c r="B8" s="11" t="s">
        <v>200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</row>
    <row r="9" spans="1:15" ht="20.100000000000001" customHeight="1">
      <c r="A9" s="12" t="s">
        <v>201</v>
      </c>
      <c r="B9" s="11" t="s">
        <v>202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5" ht="20.100000000000001" customHeight="1">
      <c r="A10" s="12" t="s">
        <v>203</v>
      </c>
      <c r="B10" s="11" t="s">
        <v>204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5" ht="20.100000000000001" customHeight="1">
      <c r="A11" s="6" t="s">
        <v>205</v>
      </c>
      <c r="B11" s="11" t="s">
        <v>206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ht="20.100000000000001" customHeight="1">
      <c r="A12" s="12" t="s">
        <v>207</v>
      </c>
      <c r="B12" s="11" t="s">
        <v>208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5" ht="20.100000000000001" customHeight="1">
      <c r="A13" s="12" t="s">
        <v>199</v>
      </c>
      <c r="B13" s="11" t="s">
        <v>209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</row>
    <row r="14" spans="1:15" ht="20.100000000000001" customHeight="1">
      <c r="A14" s="12" t="s">
        <v>210</v>
      </c>
      <c r="B14" s="11" t="s">
        <v>211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</row>
    <row r="15" spans="1:15" ht="20.100000000000001" customHeight="1">
      <c r="A15" s="12" t="s">
        <v>212</v>
      </c>
      <c r="B15" s="11" t="s">
        <v>213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</row>
    <row r="16" spans="1:15" ht="20.100000000000001" customHeight="1">
      <c r="A16" s="6" t="s">
        <v>214</v>
      </c>
      <c r="B16" s="11" t="s">
        <v>215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</row>
    <row r="17" spans="1:15" ht="20.100000000000001" customHeight="1">
      <c r="A17" s="12" t="s">
        <v>216</v>
      </c>
      <c r="B17" s="11" t="s">
        <v>217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</row>
    <row r="18" spans="1:15" ht="20.100000000000001" customHeight="1">
      <c r="A18" s="12" t="s">
        <v>218</v>
      </c>
      <c r="B18" s="11" t="s">
        <v>219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</row>
    <row r="19" spans="1:15" ht="20.100000000000001" customHeight="1">
      <c r="A19" s="4" t="s">
        <v>102</v>
      </c>
      <c r="B19" s="7" t="s">
        <v>103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</sheetData>
  <sheetProtection sheet="1" objects="1" scenarios="1"/>
  <mergeCells count="19">
    <mergeCell ref="I3:J3"/>
    <mergeCell ref="K3:K4"/>
    <mergeCell ref="L3:L4"/>
    <mergeCell ref="M3:M4"/>
    <mergeCell ref="N3:N4"/>
    <mergeCell ref="O3:O4"/>
    <mergeCell ref="A1:O1"/>
    <mergeCell ref="A2:A4"/>
    <mergeCell ref="B2:B4"/>
    <mergeCell ref="C2:D2"/>
    <mergeCell ref="E2:G2"/>
    <mergeCell ref="H2:K2"/>
    <mergeCell ref="L2:M2"/>
    <mergeCell ref="N2:O2"/>
    <mergeCell ref="C3:C4"/>
    <mergeCell ref="D3:D4"/>
    <mergeCell ref="E3:E4"/>
    <mergeCell ref="F3:G3"/>
    <mergeCell ref="H3:H4"/>
  </mergeCells>
  <phoneticPr fontId="0" type="noConversion"/>
  <pageMargins left="0.4" right="0.4" top="0.4" bottom="0.4" header="0.1" footer="0.1"/>
  <pageSetup paperSize="9" scale="36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workbookViewId="0">
      <selection sqref="A1:Q1"/>
    </sheetView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20" t="s">
        <v>220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50.1" customHeight="1">
      <c r="A2" s="20" t="s">
        <v>221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>
      <c r="A3" s="23" t="s">
        <v>222</v>
      </c>
      <c r="B3" s="23" t="s">
        <v>75</v>
      </c>
      <c r="C3" s="23" t="s">
        <v>223</v>
      </c>
      <c r="D3" s="23"/>
      <c r="E3" s="23"/>
      <c r="F3" s="23"/>
      <c r="G3" s="23" t="s">
        <v>224</v>
      </c>
      <c r="H3" s="23"/>
      <c r="I3" s="23"/>
      <c r="J3" s="23"/>
      <c r="K3" s="23"/>
      <c r="L3" s="23" t="s">
        <v>225</v>
      </c>
      <c r="M3" s="23"/>
      <c r="N3" s="23" t="s">
        <v>226</v>
      </c>
      <c r="O3" s="23"/>
      <c r="P3" s="23"/>
      <c r="Q3" s="23"/>
    </row>
    <row r="4" spans="1:17" ht="30" customHeight="1">
      <c r="A4" s="23"/>
      <c r="B4" s="23"/>
      <c r="C4" s="23" t="s">
        <v>227</v>
      </c>
      <c r="D4" s="23"/>
      <c r="E4" s="23" t="s">
        <v>188</v>
      </c>
      <c r="F4" s="23"/>
      <c r="G4" s="23" t="s">
        <v>81</v>
      </c>
      <c r="H4" s="23" t="s">
        <v>188</v>
      </c>
      <c r="I4" s="23"/>
      <c r="J4" s="23"/>
      <c r="K4" s="23"/>
      <c r="L4" s="23" t="s">
        <v>188</v>
      </c>
      <c r="M4" s="23"/>
      <c r="N4" s="23" t="s">
        <v>227</v>
      </c>
      <c r="O4" s="23"/>
      <c r="P4" s="23" t="s">
        <v>188</v>
      </c>
      <c r="Q4" s="23"/>
    </row>
    <row r="5" spans="1:17" ht="30" customHeight="1">
      <c r="A5" s="23"/>
      <c r="B5" s="23"/>
      <c r="C5" s="23" t="s">
        <v>81</v>
      </c>
      <c r="D5" s="11" t="s">
        <v>228</v>
      </c>
      <c r="E5" s="23" t="s">
        <v>229</v>
      </c>
      <c r="F5" s="23" t="s">
        <v>230</v>
      </c>
      <c r="G5" s="23"/>
      <c r="H5" s="23" t="s">
        <v>231</v>
      </c>
      <c r="I5" s="23"/>
      <c r="J5" s="23" t="s">
        <v>232</v>
      </c>
      <c r="K5" s="23" t="s">
        <v>233</v>
      </c>
      <c r="L5" s="23" t="s">
        <v>234</v>
      </c>
      <c r="M5" s="23" t="s">
        <v>235</v>
      </c>
      <c r="N5" s="23" t="s">
        <v>81</v>
      </c>
      <c r="O5" s="23" t="s">
        <v>236</v>
      </c>
      <c r="P5" s="23" t="s">
        <v>229</v>
      </c>
      <c r="Q5" s="23" t="s">
        <v>230</v>
      </c>
    </row>
    <row r="6" spans="1:17" ht="30" customHeight="1">
      <c r="A6" s="23"/>
      <c r="B6" s="23"/>
      <c r="C6" s="23"/>
      <c r="D6" s="23" t="s">
        <v>237</v>
      </c>
      <c r="E6" s="23"/>
      <c r="F6" s="23"/>
      <c r="G6" s="23"/>
      <c r="H6" s="23" t="s">
        <v>81</v>
      </c>
      <c r="I6" s="23" t="s">
        <v>236</v>
      </c>
      <c r="J6" s="23"/>
      <c r="K6" s="23"/>
      <c r="L6" s="23"/>
      <c r="M6" s="23"/>
      <c r="N6" s="23"/>
      <c r="O6" s="23"/>
      <c r="P6" s="23"/>
      <c r="Q6" s="23"/>
    </row>
    <row r="7" spans="1:17" ht="30" customHeight="1">
      <c r="A7" s="23"/>
      <c r="B7" s="23"/>
      <c r="C7" s="23"/>
      <c r="D7" s="23"/>
      <c r="E7" s="23"/>
      <c r="F7" s="23"/>
      <c r="G7" s="23"/>
      <c r="H7" s="23"/>
      <c r="I7" s="23" t="s">
        <v>237</v>
      </c>
      <c r="J7" s="23"/>
      <c r="K7" s="23"/>
      <c r="L7" s="23"/>
      <c r="M7" s="23"/>
      <c r="N7" s="23"/>
      <c r="O7" s="23"/>
      <c r="P7" s="23"/>
      <c r="Q7" s="23"/>
    </row>
    <row r="8" spans="1:17" ht="20.100000000000001" customHeight="1">
      <c r="A8" s="11" t="s">
        <v>17</v>
      </c>
      <c r="B8" s="11" t="s">
        <v>19</v>
      </c>
      <c r="C8" s="11" t="s">
        <v>22</v>
      </c>
      <c r="D8" s="11" t="s">
        <v>24</v>
      </c>
      <c r="E8" s="11" t="s">
        <v>27</v>
      </c>
      <c r="F8" s="11" t="s">
        <v>30</v>
      </c>
      <c r="G8" s="11" t="s">
        <v>32</v>
      </c>
      <c r="H8" s="11" t="s">
        <v>35</v>
      </c>
      <c r="I8" s="11" t="s">
        <v>38</v>
      </c>
      <c r="J8" s="11" t="s">
        <v>41</v>
      </c>
      <c r="K8" s="11" t="s">
        <v>43</v>
      </c>
      <c r="L8" s="11" t="s">
        <v>45</v>
      </c>
      <c r="M8" s="11" t="s">
        <v>47</v>
      </c>
      <c r="N8" s="11" t="s">
        <v>50</v>
      </c>
      <c r="O8" s="11" t="s">
        <v>53</v>
      </c>
      <c r="P8" s="11" t="s">
        <v>56</v>
      </c>
      <c r="Q8" s="11" t="s">
        <v>57</v>
      </c>
    </row>
    <row r="9" spans="1:17" ht="20.100000000000001" customHeight="1">
      <c r="A9" s="6" t="s">
        <v>238</v>
      </c>
      <c r="B9" s="11" t="s">
        <v>85</v>
      </c>
      <c r="C9" s="5">
        <v>71.5</v>
      </c>
      <c r="D9" s="5">
        <v>71.5</v>
      </c>
      <c r="E9" s="5"/>
      <c r="F9" s="5"/>
      <c r="G9" s="5">
        <v>0</v>
      </c>
      <c r="H9" s="5"/>
      <c r="I9" s="5"/>
      <c r="J9" s="5"/>
      <c r="K9" s="5"/>
      <c r="L9" s="5">
        <v>71.5</v>
      </c>
      <c r="M9" s="5"/>
      <c r="N9" s="5">
        <v>69.599999999999994</v>
      </c>
      <c r="O9" s="5">
        <v>69.599999999999994</v>
      </c>
      <c r="P9" s="5"/>
      <c r="Q9" s="5"/>
    </row>
    <row r="10" spans="1:17" ht="20.100000000000001" customHeight="1">
      <c r="A10" s="12" t="s">
        <v>239</v>
      </c>
      <c r="B10" s="11" t="s">
        <v>240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24.95" customHeight="1">
      <c r="A11" s="12" t="s">
        <v>241</v>
      </c>
      <c r="B11" s="11"/>
      <c r="C11" s="10">
        <v>71.5</v>
      </c>
      <c r="D11" s="10">
        <v>71.5</v>
      </c>
      <c r="E11" s="10"/>
      <c r="F11" s="10"/>
      <c r="G11" s="10">
        <v>0</v>
      </c>
      <c r="H11" s="10"/>
      <c r="I11" s="10"/>
      <c r="J11" s="10"/>
      <c r="K11" s="10"/>
      <c r="L11" s="10">
        <v>71.5</v>
      </c>
      <c r="M11" s="10"/>
      <c r="N11" s="10">
        <v>69.599999999999994</v>
      </c>
      <c r="O11" s="10">
        <v>69.599999999999994</v>
      </c>
      <c r="P11" s="10"/>
      <c r="Q11" s="10"/>
    </row>
    <row r="12" spans="1:17" ht="20.100000000000001" customHeight="1">
      <c r="A12" s="6" t="s">
        <v>242</v>
      </c>
      <c r="B12" s="11" t="s">
        <v>95</v>
      </c>
      <c r="C12" s="5">
        <v>120.6</v>
      </c>
      <c r="D12" s="5">
        <v>120.6</v>
      </c>
      <c r="E12" s="5"/>
      <c r="F12" s="5"/>
      <c r="G12" s="5">
        <v>0</v>
      </c>
      <c r="H12" s="5"/>
      <c r="I12" s="5"/>
      <c r="J12" s="5"/>
      <c r="K12" s="5"/>
      <c r="L12" s="5">
        <v>120.6</v>
      </c>
      <c r="M12" s="5"/>
      <c r="N12" s="5">
        <v>119.6</v>
      </c>
      <c r="O12" s="5">
        <v>119.6</v>
      </c>
      <c r="P12" s="5"/>
      <c r="Q12" s="5"/>
    </row>
    <row r="13" spans="1:17" ht="20.100000000000001" customHeight="1">
      <c r="A13" s="12" t="s">
        <v>239</v>
      </c>
      <c r="B13" s="11" t="s">
        <v>243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24.95" customHeight="1">
      <c r="A14" s="12" t="s">
        <v>241</v>
      </c>
      <c r="B14" s="11"/>
      <c r="C14" s="10">
        <v>120.6</v>
      </c>
      <c r="D14" s="10">
        <v>120.6</v>
      </c>
      <c r="E14" s="10"/>
      <c r="F14" s="10"/>
      <c r="G14" s="10">
        <v>0</v>
      </c>
      <c r="H14" s="10"/>
      <c r="I14" s="10"/>
      <c r="J14" s="10"/>
      <c r="K14" s="10"/>
      <c r="L14" s="10">
        <v>120.6</v>
      </c>
      <c r="M14" s="10"/>
      <c r="N14" s="10">
        <v>119.6</v>
      </c>
      <c r="O14" s="10">
        <v>119.6</v>
      </c>
      <c r="P14" s="10"/>
      <c r="Q14" s="10"/>
    </row>
    <row r="15" spans="1:17" ht="20.100000000000001" customHeight="1">
      <c r="A15" s="6" t="s">
        <v>244</v>
      </c>
      <c r="B15" s="11" t="s">
        <v>157</v>
      </c>
      <c r="C15" s="5">
        <v>10</v>
      </c>
      <c r="D15" s="5">
        <v>10</v>
      </c>
      <c r="E15" s="5"/>
      <c r="F15" s="5"/>
      <c r="G15" s="5">
        <v>0</v>
      </c>
      <c r="H15" s="5"/>
      <c r="I15" s="5"/>
      <c r="J15" s="5"/>
      <c r="K15" s="5"/>
      <c r="L15" s="5">
        <v>10</v>
      </c>
      <c r="M15" s="5"/>
      <c r="N15" s="5">
        <v>10</v>
      </c>
      <c r="O15" s="5">
        <v>10</v>
      </c>
      <c r="P15" s="5"/>
      <c r="Q15" s="5"/>
    </row>
    <row r="16" spans="1:17" ht="20.100000000000001" customHeight="1">
      <c r="A16" s="12" t="s">
        <v>239</v>
      </c>
      <c r="B16" s="11" t="s">
        <v>159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24.95" customHeight="1">
      <c r="A17" s="12" t="s">
        <v>241</v>
      </c>
      <c r="B17" s="11"/>
      <c r="C17" s="10">
        <v>10</v>
      </c>
      <c r="D17" s="10">
        <v>10</v>
      </c>
      <c r="E17" s="10"/>
      <c r="F17" s="10"/>
      <c r="G17" s="10">
        <v>0</v>
      </c>
      <c r="H17" s="10"/>
      <c r="I17" s="10"/>
      <c r="J17" s="10"/>
      <c r="K17" s="10"/>
      <c r="L17" s="10">
        <v>10</v>
      </c>
      <c r="M17" s="10"/>
      <c r="N17" s="10">
        <v>10</v>
      </c>
      <c r="O17" s="10">
        <v>10</v>
      </c>
      <c r="P17" s="10"/>
      <c r="Q17" s="10"/>
    </row>
    <row r="18" spans="1:17" ht="20.100000000000001" customHeight="1">
      <c r="A18" s="4" t="s">
        <v>102</v>
      </c>
      <c r="B18" s="7" t="s">
        <v>103</v>
      </c>
      <c r="C18" s="5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202.1</v>
      </c>
      <c r="D18" s="5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202.1</v>
      </c>
      <c r="E18" s="5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0</v>
      </c>
      <c r="F18" s="5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0</v>
      </c>
      <c r="G18" s="5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0</v>
      </c>
      <c r="H18" s="5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0</v>
      </c>
      <c r="I18" s="5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0</v>
      </c>
      <c r="J18" s="5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0</v>
      </c>
      <c r="K18" s="5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0</v>
      </c>
      <c r="L18" s="5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202.1</v>
      </c>
      <c r="M18" s="5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18" s="5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199.2</v>
      </c>
      <c r="O18" s="5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199.2</v>
      </c>
      <c r="P18" s="5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0</v>
      </c>
      <c r="Q18" s="5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0</v>
      </c>
    </row>
  </sheetData>
  <sheetProtection sheet="1" objects="1" scenarios="1"/>
  <mergeCells count="30">
    <mergeCell ref="A1:Q1"/>
    <mergeCell ref="A2:Q2"/>
    <mergeCell ref="A3:A7"/>
    <mergeCell ref="B3:B7"/>
    <mergeCell ref="C3:F3"/>
    <mergeCell ref="G3:K3"/>
    <mergeCell ref="L3:M3"/>
    <mergeCell ref="N3:Q3"/>
    <mergeCell ref="C4:D4"/>
    <mergeCell ref="E4:F4"/>
    <mergeCell ref="G4:G7"/>
    <mergeCell ref="H4:K4"/>
    <mergeCell ref="L4:M4"/>
    <mergeCell ref="N4:O4"/>
    <mergeCell ref="P4:Q4"/>
    <mergeCell ref="C5:C7"/>
    <mergeCell ref="Q5:Q7"/>
    <mergeCell ref="D6:D7"/>
    <mergeCell ref="H6:H7"/>
    <mergeCell ref="I6:I7"/>
    <mergeCell ref="L5:L7"/>
    <mergeCell ref="M5:M7"/>
    <mergeCell ref="N5:N7"/>
    <mergeCell ref="O5:O7"/>
    <mergeCell ref="P5:P7"/>
    <mergeCell ref="E5:E7"/>
    <mergeCell ref="F5:F7"/>
    <mergeCell ref="H5:I5"/>
    <mergeCell ref="J5:J7"/>
    <mergeCell ref="K5:K7"/>
  </mergeCells>
  <phoneticPr fontId="0" type="noConversion"/>
  <pageMargins left="0.4" right="0.4" top="0.4" bottom="0.4" header="0.1" footer="0.1"/>
  <pageSetup paperSize="9" scale="32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workbookViewId="0">
      <selection sqref="A1:P1"/>
    </sheetView>
  </sheetViews>
  <sheetFormatPr defaultRowHeight="10.5"/>
  <cols>
    <col min="1" max="1" width="66.85546875" customWidth="1"/>
    <col min="2" max="16" width="24.85546875" customWidth="1"/>
  </cols>
  <sheetData>
    <row r="1" spans="1:16" ht="50.1" customHeight="1">
      <c r="A1" s="20" t="s">
        <v>245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30" customHeight="1">
      <c r="A2" s="23" t="s">
        <v>246</v>
      </c>
      <c r="B2" s="23" t="s">
        <v>75</v>
      </c>
      <c r="C2" s="23" t="s">
        <v>247</v>
      </c>
      <c r="D2" s="23"/>
      <c r="E2" s="23"/>
      <c r="F2" s="23"/>
      <c r="G2" s="23"/>
      <c r="H2" s="23"/>
      <c r="I2" s="23" t="s">
        <v>248</v>
      </c>
      <c r="J2" s="23"/>
      <c r="K2" s="23" t="s">
        <v>249</v>
      </c>
      <c r="L2" s="23"/>
      <c r="M2" s="23"/>
      <c r="N2" s="23"/>
      <c r="O2" s="23"/>
      <c r="P2" s="23"/>
    </row>
    <row r="3" spans="1:16" ht="30" customHeight="1">
      <c r="A3" s="23"/>
      <c r="B3" s="23"/>
      <c r="C3" s="23" t="s">
        <v>81</v>
      </c>
      <c r="D3" s="23" t="s">
        <v>188</v>
      </c>
      <c r="E3" s="23"/>
      <c r="F3" s="23"/>
      <c r="G3" s="23"/>
      <c r="H3" s="23"/>
      <c r="I3" s="23" t="s">
        <v>188</v>
      </c>
      <c r="J3" s="23"/>
      <c r="K3" s="23" t="s">
        <v>188</v>
      </c>
      <c r="L3" s="23"/>
      <c r="M3" s="23"/>
      <c r="N3" s="23"/>
      <c r="O3" s="23"/>
      <c r="P3" s="23"/>
    </row>
    <row r="4" spans="1:16" ht="30" customHeight="1">
      <c r="A4" s="23"/>
      <c r="B4" s="23"/>
      <c r="C4" s="23"/>
      <c r="D4" s="23" t="s">
        <v>231</v>
      </c>
      <c r="E4" s="23"/>
      <c r="F4" s="23"/>
      <c r="G4" s="23" t="s">
        <v>250</v>
      </c>
      <c r="H4" s="23" t="s">
        <v>233</v>
      </c>
      <c r="I4" s="23" t="s">
        <v>251</v>
      </c>
      <c r="J4" s="23" t="s">
        <v>252</v>
      </c>
      <c r="K4" s="23" t="s">
        <v>231</v>
      </c>
      <c r="L4" s="23"/>
      <c r="M4" s="23"/>
      <c r="N4" s="23"/>
      <c r="O4" s="23"/>
      <c r="P4" s="23"/>
    </row>
    <row r="5" spans="1:16" ht="30" customHeight="1">
      <c r="A5" s="23"/>
      <c r="B5" s="23"/>
      <c r="C5" s="23"/>
      <c r="D5" s="23" t="s">
        <v>81</v>
      </c>
      <c r="E5" s="23" t="s">
        <v>253</v>
      </c>
      <c r="F5" s="23"/>
      <c r="G5" s="23"/>
      <c r="H5" s="23"/>
      <c r="I5" s="23"/>
      <c r="J5" s="23"/>
      <c r="K5" s="23" t="s">
        <v>254</v>
      </c>
      <c r="L5" s="23" t="s">
        <v>255</v>
      </c>
      <c r="M5" s="23" t="s">
        <v>256</v>
      </c>
      <c r="N5" s="23"/>
      <c r="O5" s="23" t="s">
        <v>257</v>
      </c>
      <c r="P5" s="23" t="s">
        <v>258</v>
      </c>
    </row>
    <row r="6" spans="1:16" ht="30" customHeight="1">
      <c r="A6" s="23"/>
      <c r="B6" s="23"/>
      <c r="C6" s="23"/>
      <c r="D6" s="23"/>
      <c r="E6" s="23" t="s">
        <v>259</v>
      </c>
      <c r="F6" s="23" t="s">
        <v>260</v>
      </c>
      <c r="G6" s="23"/>
      <c r="H6" s="23"/>
      <c r="I6" s="23"/>
      <c r="J6" s="23"/>
      <c r="K6" s="23"/>
      <c r="L6" s="23"/>
      <c r="M6" s="23" t="s">
        <v>188</v>
      </c>
      <c r="N6" s="23"/>
      <c r="O6" s="23"/>
      <c r="P6" s="23"/>
    </row>
    <row r="7" spans="1:16" ht="39.950000000000003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11" t="s">
        <v>261</v>
      </c>
      <c r="N7" s="11" t="s">
        <v>262</v>
      </c>
      <c r="O7" s="23"/>
      <c r="P7" s="23"/>
    </row>
    <row r="8" spans="1:16" ht="20.100000000000001" customHeight="1">
      <c r="A8" s="11" t="s">
        <v>17</v>
      </c>
      <c r="B8" s="11" t="s">
        <v>19</v>
      </c>
      <c r="C8" s="11" t="s">
        <v>22</v>
      </c>
      <c r="D8" s="11" t="s">
        <v>24</v>
      </c>
      <c r="E8" s="11" t="s">
        <v>27</v>
      </c>
      <c r="F8" s="11" t="s">
        <v>30</v>
      </c>
      <c r="G8" s="11" t="s">
        <v>32</v>
      </c>
      <c r="H8" s="11" t="s">
        <v>35</v>
      </c>
      <c r="I8" s="11" t="s">
        <v>38</v>
      </c>
      <c r="J8" s="11" t="s">
        <v>41</v>
      </c>
      <c r="K8" s="11" t="s">
        <v>43</v>
      </c>
      <c r="L8" s="11" t="s">
        <v>45</v>
      </c>
      <c r="M8" s="11" t="s">
        <v>47</v>
      </c>
      <c r="N8" s="11" t="s">
        <v>50</v>
      </c>
      <c r="O8" s="11" t="s">
        <v>53</v>
      </c>
      <c r="P8" s="11" t="s">
        <v>56</v>
      </c>
    </row>
    <row r="9" spans="1:16" ht="20.100000000000001" customHeight="1">
      <c r="A9" s="6" t="s">
        <v>263</v>
      </c>
      <c r="B9" s="11" t="s">
        <v>85</v>
      </c>
      <c r="C9" s="5">
        <f>D9+G9+H9</f>
        <v>25571000</v>
      </c>
      <c r="D9" s="5">
        <v>25571000</v>
      </c>
      <c r="E9" s="5">
        <v>25571000</v>
      </c>
      <c r="F9" s="5">
        <v>0</v>
      </c>
      <c r="G9" s="5">
        <v>0</v>
      </c>
      <c r="H9" s="5">
        <v>0</v>
      </c>
      <c r="I9" s="5">
        <v>25571000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</row>
    <row r="10" spans="1:16" ht="20.100000000000001" customHeight="1">
      <c r="A10" s="12" t="s">
        <v>239</v>
      </c>
      <c r="B10" s="11" t="s">
        <v>240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21.95" customHeight="1">
      <c r="A11" s="12" t="s">
        <v>264</v>
      </c>
      <c r="B11" s="11"/>
      <c r="C11" s="10">
        <f>D11+G11+H11</f>
        <v>25571000</v>
      </c>
      <c r="D11" s="10">
        <v>25571000</v>
      </c>
      <c r="E11" s="10">
        <v>25571000</v>
      </c>
      <c r="F11" s="10">
        <v>0</v>
      </c>
      <c r="G11" s="10">
        <v>0</v>
      </c>
      <c r="H11" s="10">
        <v>0</v>
      </c>
      <c r="I11" s="10">
        <v>25571000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</row>
    <row r="12" spans="1:16" ht="20.100000000000001" customHeight="1">
      <c r="A12" s="6" t="s">
        <v>265</v>
      </c>
      <c r="B12" s="11" t="s">
        <v>95</v>
      </c>
      <c r="C12" s="5">
        <f>D12+G12+H12</f>
        <v>20980900</v>
      </c>
      <c r="D12" s="5">
        <v>20980900</v>
      </c>
      <c r="E12" s="5">
        <v>20980900</v>
      </c>
      <c r="F12" s="5">
        <v>0</v>
      </c>
      <c r="G12" s="5">
        <v>0</v>
      </c>
      <c r="H12" s="5">
        <v>0</v>
      </c>
      <c r="I12" s="5">
        <v>20980900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 ht="20.100000000000001" customHeight="1">
      <c r="A13" s="12" t="s">
        <v>239</v>
      </c>
      <c r="B13" s="11" t="s">
        <v>243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21.95" customHeight="1">
      <c r="A14" s="12" t="s">
        <v>266</v>
      </c>
      <c r="B14" s="11"/>
      <c r="C14" s="10">
        <f>D14+G14+H14</f>
        <v>20980900</v>
      </c>
      <c r="D14" s="10">
        <v>20980900</v>
      </c>
      <c r="E14" s="10">
        <v>20980900</v>
      </c>
      <c r="F14" s="10">
        <v>0</v>
      </c>
      <c r="G14" s="10">
        <v>0</v>
      </c>
      <c r="H14" s="10">
        <v>0</v>
      </c>
      <c r="I14" s="10">
        <v>20980900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</row>
    <row r="15" spans="1:16" ht="20.100000000000001" customHeight="1">
      <c r="A15" s="6" t="s">
        <v>267</v>
      </c>
      <c r="B15" s="11" t="s">
        <v>157</v>
      </c>
      <c r="C15" s="5">
        <f>D15+G15+H15</f>
        <v>6236100</v>
      </c>
      <c r="D15" s="5">
        <v>6236100</v>
      </c>
      <c r="E15" s="5">
        <v>6236100</v>
      </c>
      <c r="F15" s="5">
        <v>0</v>
      </c>
      <c r="G15" s="5">
        <v>0</v>
      </c>
      <c r="H15" s="5">
        <v>0</v>
      </c>
      <c r="I15" s="5">
        <v>6236100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</row>
    <row r="16" spans="1:16" ht="20.100000000000001" customHeight="1">
      <c r="A16" s="12" t="s">
        <v>239</v>
      </c>
      <c r="B16" s="11" t="s">
        <v>159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1.95" customHeight="1">
      <c r="A17" s="12" t="s">
        <v>241</v>
      </c>
      <c r="B17" s="11"/>
      <c r="C17" s="10">
        <f>D17+G17+H17</f>
        <v>6236100</v>
      </c>
      <c r="D17" s="10">
        <v>6236100</v>
      </c>
      <c r="E17" s="10">
        <v>6236100</v>
      </c>
      <c r="F17" s="10">
        <v>0</v>
      </c>
      <c r="G17" s="10">
        <v>0</v>
      </c>
      <c r="H17" s="10">
        <v>0</v>
      </c>
      <c r="I17" s="10">
        <v>6236100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</row>
    <row r="18" spans="1:16" ht="20.100000000000001" customHeight="1">
      <c r="A18" s="4" t="s">
        <v>102</v>
      </c>
      <c r="B18" s="7" t="s">
        <v>103</v>
      </c>
      <c r="C18" s="5">
        <f>VLOOKUP("1000",$B:$Z,2,0) + VLOOKUP("2000",$B:$Z,2,0) + VLOOKUP("3000",$B:$Z,2,0)</f>
        <v>52788000</v>
      </c>
      <c r="D18" s="5">
        <f>VLOOKUP("1000",$B:$Z,3,0) + VLOOKUP("2000",$B:$Z,3,0) + VLOOKUP("3000",$B:$Z,3,0)</f>
        <v>52788000</v>
      </c>
      <c r="E18" s="5">
        <f>VLOOKUP("1000",$B:$Z,4,0) + VLOOKUP("2000",$B:$Z,4,0) + VLOOKUP("3000",$B:$Z,4,0)</f>
        <v>52788000</v>
      </c>
      <c r="F18" s="5">
        <f>VLOOKUP("1000",$B:$Z,5,0) + VLOOKUP("2000",$B:$Z,5,0) + VLOOKUP("3000",$B:$Z,5,0)</f>
        <v>0</v>
      </c>
      <c r="G18" s="5">
        <f>VLOOKUP("1000",$B:$Z,6,0) + VLOOKUP("2000",$B:$Z,6,0) + VLOOKUP("3000",$B:$Z,6,0)</f>
        <v>0</v>
      </c>
      <c r="H18" s="5">
        <f>VLOOKUP("1000",$B:$Z,7,0) + VLOOKUP("2000",$B:$Z,7,0) + VLOOKUP("3000",$B:$Z,7,0)</f>
        <v>0</v>
      </c>
      <c r="I18" s="5">
        <f>VLOOKUP("1000",$B:$Z,8,0) + VLOOKUP("2000",$B:$Z,8,0) + VLOOKUP("3000",$B:$Z,8,0)</f>
        <v>52788000</v>
      </c>
      <c r="J18" s="5">
        <f>VLOOKUP("1000",$B:$Z,9,0) + VLOOKUP("2000",$B:$Z,9,0) + VLOOKUP("3000",$B:$Z,9,0)</f>
        <v>0</v>
      </c>
      <c r="K18" s="5">
        <f>VLOOKUP("1000",$B:$Z,10,0) + VLOOKUP("2000",$B:$Z,10,0) + VLOOKUP("3000",$B:$Z,10,0)</f>
        <v>0</v>
      </c>
      <c r="L18" s="5">
        <f>VLOOKUP("1000",$B:$Z,11,0) + VLOOKUP("2000",$B:$Z,11,0) + VLOOKUP("3000",$B:$Z,11,0)</f>
        <v>0</v>
      </c>
      <c r="M18" s="5">
        <f>VLOOKUP("1000",$B:$Z,12,0) + VLOOKUP("2000",$B:$Z,12,0) + VLOOKUP("3000",$B:$Z,12,0)</f>
        <v>0</v>
      </c>
      <c r="N18" s="5">
        <f>VLOOKUP("1000",$B:$Z,13,0) + VLOOKUP("2000",$B:$Z,13,0) + VLOOKUP("3000",$B:$Z,13,0)</f>
        <v>0</v>
      </c>
      <c r="O18" s="5">
        <f>VLOOKUP("1000",$B:$Z,14,0) + VLOOKUP("2000",$B:$Z,14,0) + VLOOKUP("3000",$B:$Z,14,0)</f>
        <v>0</v>
      </c>
      <c r="P18" s="5">
        <f>VLOOKUP("1000",$B:$Z,15,0) + VLOOKUP("2000",$B:$Z,15,0) + VLOOKUP("3000",$B:$Z,15,0)</f>
        <v>0</v>
      </c>
    </row>
  </sheetData>
  <sheetProtection sheet="1" objects="1" scenarios="1"/>
  <mergeCells count="26"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  <mergeCell ref="D5:D7"/>
    <mergeCell ref="E5:F5"/>
    <mergeCell ref="K5:K7"/>
    <mergeCell ref="L5:L7"/>
    <mergeCell ref="M5:N5"/>
    <mergeCell ref="O5:O7"/>
    <mergeCell ref="P5:P7"/>
    <mergeCell ref="E6:E7"/>
    <mergeCell ref="F6:F7"/>
    <mergeCell ref="M6:N6"/>
  </mergeCells>
  <phoneticPr fontId="0" type="noConversion"/>
  <pageMargins left="0.4" right="0.4" top="0.4" bottom="0.4" header="0.1" footer="0.1"/>
  <pageSetup paperSize="9" scale="34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opLeftCell="A4" workbookViewId="0">
      <selection sqref="A1:A6"/>
    </sheetView>
  </sheetViews>
  <sheetFormatPr defaultRowHeight="10.5"/>
  <cols>
    <col min="1" max="1" width="66.85546875" customWidth="1"/>
    <col min="2" max="14" width="24.85546875" customWidth="1"/>
  </cols>
  <sheetData>
    <row r="1" spans="1:14" ht="30" customHeight="1">
      <c r="A1" s="23" t="s">
        <v>246</v>
      </c>
      <c r="B1" s="23" t="s">
        <v>75</v>
      </c>
      <c r="C1" s="23" t="s">
        <v>268</v>
      </c>
      <c r="D1" s="23"/>
      <c r="E1" s="23"/>
      <c r="F1" s="23"/>
      <c r="G1" s="23"/>
      <c r="H1" s="23"/>
      <c r="I1" s="23" t="s">
        <v>268</v>
      </c>
      <c r="J1" s="23"/>
      <c r="K1" s="23"/>
      <c r="L1" s="23"/>
      <c r="M1" s="23"/>
      <c r="N1" s="23"/>
    </row>
    <row r="2" spans="1:14" ht="30" customHeight="1">
      <c r="A2" s="23"/>
      <c r="B2" s="23"/>
      <c r="C2" s="23" t="s">
        <v>188</v>
      </c>
      <c r="D2" s="23"/>
      <c r="E2" s="23"/>
      <c r="F2" s="23"/>
      <c r="G2" s="23"/>
      <c r="H2" s="23"/>
      <c r="I2" s="23" t="s">
        <v>188</v>
      </c>
      <c r="J2" s="23"/>
      <c r="K2" s="23"/>
      <c r="L2" s="23"/>
      <c r="M2" s="23"/>
      <c r="N2" s="23"/>
    </row>
    <row r="3" spans="1:14" ht="30" customHeight="1">
      <c r="A3" s="23"/>
      <c r="B3" s="23"/>
      <c r="C3" s="23" t="s">
        <v>250</v>
      </c>
      <c r="D3" s="23"/>
      <c r="E3" s="23"/>
      <c r="F3" s="23"/>
      <c r="G3" s="23"/>
      <c r="H3" s="23"/>
      <c r="I3" s="23" t="s">
        <v>233</v>
      </c>
      <c r="J3" s="23"/>
      <c r="K3" s="23"/>
      <c r="L3" s="23"/>
      <c r="M3" s="23"/>
      <c r="N3" s="23"/>
    </row>
    <row r="4" spans="1:14" ht="30" customHeight="1">
      <c r="A4" s="23"/>
      <c r="B4" s="23"/>
      <c r="C4" s="23" t="s">
        <v>254</v>
      </c>
      <c r="D4" s="23" t="s">
        <v>255</v>
      </c>
      <c r="E4" s="23" t="s">
        <v>256</v>
      </c>
      <c r="F4" s="23"/>
      <c r="G4" s="23" t="s">
        <v>257</v>
      </c>
      <c r="H4" s="23" t="s">
        <v>258</v>
      </c>
      <c r="I4" s="23" t="s">
        <v>254</v>
      </c>
      <c r="J4" s="23" t="s">
        <v>255</v>
      </c>
      <c r="K4" s="23" t="s">
        <v>256</v>
      </c>
      <c r="L4" s="23"/>
      <c r="M4" s="23" t="s">
        <v>257</v>
      </c>
      <c r="N4" s="23" t="s">
        <v>258</v>
      </c>
    </row>
    <row r="5" spans="1:14" ht="30" customHeight="1">
      <c r="A5" s="23"/>
      <c r="B5" s="23"/>
      <c r="C5" s="23"/>
      <c r="D5" s="23"/>
      <c r="E5" s="23" t="s">
        <v>188</v>
      </c>
      <c r="F5" s="23"/>
      <c r="G5" s="23"/>
      <c r="H5" s="23"/>
      <c r="I5" s="23"/>
      <c r="J5" s="23"/>
      <c r="K5" s="23" t="s">
        <v>188</v>
      </c>
      <c r="L5" s="23"/>
      <c r="M5" s="23"/>
      <c r="N5" s="23"/>
    </row>
    <row r="6" spans="1:14" ht="30" customHeight="1">
      <c r="A6" s="23"/>
      <c r="B6" s="23"/>
      <c r="C6" s="23"/>
      <c r="D6" s="23"/>
      <c r="E6" s="11" t="s">
        <v>261</v>
      </c>
      <c r="F6" s="11" t="s">
        <v>262</v>
      </c>
      <c r="G6" s="23"/>
      <c r="H6" s="23"/>
      <c r="I6" s="23"/>
      <c r="J6" s="23"/>
      <c r="K6" s="11" t="s">
        <v>261</v>
      </c>
      <c r="L6" s="11" t="s">
        <v>262</v>
      </c>
      <c r="M6" s="23"/>
      <c r="N6" s="23"/>
    </row>
    <row r="7" spans="1:14" ht="20.100000000000001" customHeight="1">
      <c r="A7" s="11" t="s">
        <v>17</v>
      </c>
      <c r="B7" s="11" t="s">
        <v>19</v>
      </c>
      <c r="C7" s="11" t="s">
        <v>22</v>
      </c>
      <c r="D7" s="11" t="s">
        <v>24</v>
      </c>
      <c r="E7" s="11" t="s">
        <v>27</v>
      </c>
      <c r="F7" s="11" t="s">
        <v>30</v>
      </c>
      <c r="G7" s="11" t="s">
        <v>32</v>
      </c>
      <c r="H7" s="11" t="s">
        <v>35</v>
      </c>
      <c r="I7" s="11" t="s">
        <v>38</v>
      </c>
      <c r="J7" s="11" t="s">
        <v>41</v>
      </c>
      <c r="K7" s="11" t="s">
        <v>43</v>
      </c>
      <c r="L7" s="11" t="s">
        <v>45</v>
      </c>
      <c r="M7" s="11" t="s">
        <v>47</v>
      </c>
      <c r="N7" s="11" t="s">
        <v>50</v>
      </c>
    </row>
    <row r="8" spans="1:14" ht="20.100000000000001" customHeight="1">
      <c r="A8" s="6" t="s">
        <v>263</v>
      </c>
      <c r="B8" s="11" t="s">
        <v>85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20.100000000000001" customHeight="1">
      <c r="A9" s="11" t="s">
        <v>239</v>
      </c>
      <c r="B9" s="11" t="s">
        <v>240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0.100000000000001" customHeight="1">
      <c r="A10" s="12" t="s">
        <v>264</v>
      </c>
      <c r="B10" s="11"/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ht="20.100000000000001" customHeight="1">
      <c r="A11" s="6" t="s">
        <v>265</v>
      </c>
      <c r="B11" s="11" t="s">
        <v>95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20.100000000000001" customHeight="1">
      <c r="A12" s="11" t="s">
        <v>239</v>
      </c>
      <c r="B12" s="11" t="s">
        <v>243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20.100000000000001" customHeight="1">
      <c r="A13" s="12" t="s">
        <v>266</v>
      </c>
      <c r="B13" s="11"/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</row>
    <row r="14" spans="1:14" ht="20.100000000000001" customHeight="1">
      <c r="A14" s="6" t="s">
        <v>267</v>
      </c>
      <c r="B14" s="11" t="s">
        <v>157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>
      <c r="A15" s="11" t="s">
        <v>239</v>
      </c>
      <c r="B15" s="11" t="s">
        <v>159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20.100000000000001" customHeight="1">
      <c r="A16" s="12" t="s">
        <v>241</v>
      </c>
      <c r="B16" s="11"/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</row>
    <row r="17" spans="1:14" ht="20.100000000000001" customHeight="1">
      <c r="A17" s="4" t="s">
        <v>102</v>
      </c>
      <c r="B17" s="7" t="s">
        <v>103</v>
      </c>
      <c r="C17" s="5">
        <f>VLOOKUP("1000",$B:$Z,2,0) + VLOOKUP("2000",$B:$Z,2,0) + VLOOKUP("3000",$B:$Z,2,0)</f>
        <v>0</v>
      </c>
      <c r="D17" s="5">
        <f>VLOOKUP("1000",$B:$Z,3,0) + VLOOKUP("2000",$B:$Z,3,0) + VLOOKUP("3000",$B:$Z,3,0)</f>
        <v>0</v>
      </c>
      <c r="E17" s="5">
        <f>VLOOKUP("1000",$B:$Z,4,0) + VLOOKUP("2000",$B:$Z,4,0) + VLOOKUP("3000",$B:$Z,4,0)</f>
        <v>0</v>
      </c>
      <c r="F17" s="5">
        <f>VLOOKUP("1000",$B:$Z,5,0) + VLOOKUP("2000",$B:$Z,5,0) + VLOOKUP("3000",$B:$Z,5,0)</f>
        <v>0</v>
      </c>
      <c r="G17" s="5">
        <f>VLOOKUP("1000",$B:$Z,6,0) + VLOOKUP("2000",$B:$Z,6,0) + VLOOKUP("3000",$B:$Z,6,0)</f>
        <v>0</v>
      </c>
      <c r="H17" s="5">
        <f>VLOOKUP("1000",$B:$Z,7,0) + VLOOKUP("2000",$B:$Z,7,0) + VLOOKUP("3000",$B:$Z,7,0)</f>
        <v>0</v>
      </c>
      <c r="I17" s="5">
        <f>VLOOKUP("1000",$B:$Z,8,0) + VLOOKUP("2000",$B:$Z,8,0) + VLOOKUP("3000",$B:$Z,8,0)</f>
        <v>0</v>
      </c>
      <c r="J17" s="5">
        <f>VLOOKUP("1000",$B:$Z,9,0) + VLOOKUP("2000",$B:$Z,9,0) + VLOOKUP("3000",$B:$Z,9,0)</f>
        <v>0</v>
      </c>
      <c r="K17" s="5">
        <f>VLOOKUP("1000",$B:$Z,10,0) + VLOOKUP("2000",$B:$Z,10,0) + VLOOKUP("3000",$B:$Z,10,0)</f>
        <v>0</v>
      </c>
      <c r="L17" s="5">
        <f>VLOOKUP("1000",$B:$Z,11,0) + VLOOKUP("2000",$B:$Z,11,0) + VLOOKUP("3000",$B:$Z,11,0)</f>
        <v>0</v>
      </c>
      <c r="M17" s="5">
        <f>VLOOKUP("1000",$B:$Z,12,0) + VLOOKUP("2000",$B:$Z,12,0) + VLOOKUP("3000",$B:$Z,12,0)</f>
        <v>0</v>
      </c>
      <c r="N17" s="5">
        <f>VLOOKUP("1000",$B:$Z,13,0) + VLOOKUP("2000",$B:$Z,13,0) + VLOOKUP("3000",$B:$Z,13,0)</f>
        <v>0</v>
      </c>
    </row>
  </sheetData>
  <mergeCells count="20">
    <mergeCell ref="H4:H6"/>
    <mergeCell ref="I4:I6"/>
    <mergeCell ref="J4:J6"/>
    <mergeCell ref="K4:L4"/>
    <mergeCell ref="M4:M6"/>
    <mergeCell ref="N4:N6"/>
    <mergeCell ref="E5:F5"/>
    <mergeCell ref="K5:L5"/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</mergeCells>
  <phoneticPr fontId="0" type="noConversion"/>
  <pageMargins left="0.4" right="0.4" top="0.4" bottom="0.4" header="0.1" footer="0.1"/>
  <pageSetup paperSize="9" scale="38" fitToHeight="0" orientation="landscape" verticalDpi="0" r:id="rId1"/>
  <headerFooter>
    <oddHeader>&amp;R&amp;R&amp;"Verdana,полужирный" &amp;12 &amp;K00-00922360.AZ9.219605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Титульный лист</vt:lpstr>
      <vt:lpstr>1.1</vt:lpstr>
      <vt:lpstr>1.2</vt:lpstr>
      <vt:lpstr>1.3</vt:lpstr>
      <vt:lpstr>1.4</vt:lpstr>
      <vt:lpstr>1.5</vt:lpstr>
      <vt:lpstr>1.6 (1)</vt:lpstr>
      <vt:lpstr>1.6 (2)</vt:lpstr>
      <vt:lpstr>1.6 (3)</vt:lpstr>
      <vt:lpstr>1.6 (4)</vt:lpstr>
      <vt:lpstr>1.7</vt:lpstr>
      <vt:lpstr>2.1 (1)</vt:lpstr>
      <vt:lpstr>2.1 (2)</vt:lpstr>
      <vt:lpstr>2.2</vt:lpstr>
      <vt:lpstr>2.3 (1)</vt:lpstr>
      <vt:lpstr>2.3 (2)</vt:lpstr>
      <vt:lpstr>2.4</vt:lpstr>
      <vt:lpstr>2.5 (1)</vt:lpstr>
      <vt:lpstr>2.5 (2)</vt:lpstr>
      <vt:lpstr>2.5 (3)</vt:lpstr>
      <vt:lpstr>2.5 (4)</vt:lpstr>
      <vt:lpstr>2.6 (1)</vt:lpstr>
      <vt:lpstr>2.6 (2)</vt:lpstr>
      <vt:lpstr>2.6 (3)</vt:lpstr>
      <vt:lpstr>2.6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Shkola</cp:lastModifiedBy>
  <cp:lastPrinted>2023-02-14T11:52:59Z</cp:lastPrinted>
  <dcterms:modified xsi:type="dcterms:W3CDTF">2023-02-15T07:33:17Z</dcterms:modified>
</cp:coreProperties>
</file>