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17970" windowHeight="5535" firstSheet="15" activeTab="27"/>
  </bookViews>
  <sheets>
    <sheet name="Титульный лист" sheetId="1" r:id="rId1"/>
    <sheet name="1.1" sheetId="2" r:id="rId2"/>
    <sheet name="1.2" sheetId="3" r:id="rId3"/>
    <sheet name="1.3" sheetId="4" r:id="rId4"/>
    <sheet name="1.4" sheetId="5" r:id="rId5"/>
    <sheet name="1.5" sheetId="6" r:id="rId6"/>
    <sheet name="1.6 (1)" sheetId="7" r:id="rId7"/>
    <sheet name="1.6 (2)" sheetId="8" r:id="rId8"/>
    <sheet name="1.6 (3)" sheetId="9" r:id="rId9"/>
    <sheet name="1.6 (4)" sheetId="10" r:id="rId10"/>
    <sheet name="1.7" sheetId="11" r:id="rId11"/>
    <sheet name="1.8.1" sheetId="12" r:id="rId12"/>
    <sheet name="1.8.2" sheetId="13" r:id="rId13"/>
    <sheet name="1.9" sheetId="14" r:id="rId14"/>
    <sheet name="2.1 (1)" sheetId="15" r:id="rId15"/>
    <sheet name="2.1 (2)" sheetId="16" r:id="rId16"/>
    <sheet name="2.2" sheetId="17" r:id="rId17"/>
    <sheet name="2.3 (1)" sheetId="18" r:id="rId18"/>
    <sheet name="2.4" sheetId="19" r:id="rId19"/>
    <sheet name="2.5 (1)" sheetId="20" r:id="rId20"/>
    <sheet name="2.5 (2)" sheetId="21" r:id="rId21"/>
    <sheet name="2.5 (3)" sheetId="22" r:id="rId22"/>
    <sheet name="2.5 (4)" sheetId="23" r:id="rId23"/>
    <sheet name="2.6 (1)" sheetId="24" r:id="rId24"/>
    <sheet name="2.6 (2)" sheetId="25" r:id="rId25"/>
    <sheet name="2.6 (3)" sheetId="26" r:id="rId26"/>
    <sheet name="2.6 (4)" sheetId="27" r:id="rId27"/>
    <sheet name="2.7" sheetId="28" r:id="rId28"/>
  </sheets>
  <calcPr calcId="152511"/>
</workbook>
</file>

<file path=xl/calcChain.xml><?xml version="1.0" encoding="utf-8"?>
<calcChain xmlns="http://schemas.openxmlformats.org/spreadsheetml/2006/main">
  <c r="O49" i="27" l="1"/>
  <c r="N49" i="27"/>
  <c r="M49" i="27"/>
  <c r="L49" i="27"/>
  <c r="K49" i="27"/>
  <c r="J49" i="27"/>
  <c r="I49" i="27"/>
  <c r="H49" i="27"/>
  <c r="G49" i="27"/>
  <c r="F49" i="27"/>
  <c r="E49" i="27"/>
  <c r="D49" i="27"/>
  <c r="C48" i="27"/>
  <c r="C47" i="27"/>
  <c r="C46" i="27"/>
  <c r="C45" i="27"/>
  <c r="C44" i="27"/>
  <c r="C43" i="27"/>
  <c r="C42" i="27"/>
  <c r="C41" i="27"/>
  <c r="C40" i="27"/>
  <c r="C39" i="27"/>
  <c r="C38" i="27"/>
  <c r="C37" i="27"/>
  <c r="C36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7" i="27"/>
  <c r="C49" i="27" s="1"/>
  <c r="Z50" i="26"/>
  <c r="Y50" i="26"/>
  <c r="X50" i="26"/>
  <c r="W50" i="26"/>
  <c r="V50" i="26"/>
  <c r="U50" i="26"/>
  <c r="R50" i="26"/>
  <c r="Q50" i="26"/>
  <c r="P50" i="26"/>
  <c r="O50" i="26"/>
  <c r="N50" i="26"/>
  <c r="M50" i="26"/>
  <c r="J50" i="26"/>
  <c r="I50" i="26"/>
  <c r="H50" i="26"/>
  <c r="G50" i="26"/>
  <c r="F50" i="26"/>
  <c r="E50" i="26"/>
  <c r="T49" i="26"/>
  <c r="S49" i="26"/>
  <c r="L49" i="26"/>
  <c r="K49" i="26"/>
  <c r="D49" i="26"/>
  <c r="C49" i="26"/>
  <c r="T48" i="26"/>
  <c r="S48" i="26"/>
  <c r="L48" i="26"/>
  <c r="K48" i="26"/>
  <c r="D48" i="26"/>
  <c r="C48" i="26"/>
  <c r="T47" i="26"/>
  <c r="S47" i="26"/>
  <c r="L47" i="26"/>
  <c r="K47" i="26"/>
  <c r="D47" i="26"/>
  <c r="C47" i="26"/>
  <c r="T46" i="26"/>
  <c r="S46" i="26"/>
  <c r="L46" i="26"/>
  <c r="K46" i="26"/>
  <c r="D46" i="26"/>
  <c r="C46" i="26"/>
  <c r="T45" i="26"/>
  <c r="S45" i="26"/>
  <c r="L45" i="26"/>
  <c r="K45" i="26"/>
  <c r="D45" i="26"/>
  <c r="C45" i="26"/>
  <c r="T44" i="26"/>
  <c r="S44" i="26"/>
  <c r="L44" i="26"/>
  <c r="K44" i="26"/>
  <c r="D44" i="26"/>
  <c r="C44" i="26"/>
  <c r="T43" i="26"/>
  <c r="S43" i="26"/>
  <c r="L43" i="26"/>
  <c r="K43" i="26"/>
  <c r="D43" i="26"/>
  <c r="C43" i="26"/>
  <c r="T42" i="26"/>
  <c r="S42" i="26"/>
  <c r="L42" i="26"/>
  <c r="K42" i="26"/>
  <c r="D42" i="26"/>
  <c r="C42" i="26"/>
  <c r="T41" i="26"/>
  <c r="S41" i="26"/>
  <c r="L41" i="26"/>
  <c r="K41" i="26"/>
  <c r="D41" i="26"/>
  <c r="C41" i="26"/>
  <c r="T40" i="26"/>
  <c r="S40" i="26"/>
  <c r="L40" i="26"/>
  <c r="K40" i="26"/>
  <c r="D40" i="26"/>
  <c r="C40" i="26"/>
  <c r="T39" i="26"/>
  <c r="S39" i="26"/>
  <c r="L39" i="26"/>
  <c r="K39" i="26"/>
  <c r="D39" i="26"/>
  <c r="C39" i="26"/>
  <c r="T38" i="26"/>
  <c r="S38" i="26"/>
  <c r="L38" i="26"/>
  <c r="K38" i="26"/>
  <c r="D38" i="26"/>
  <c r="C38" i="26"/>
  <c r="T37" i="26"/>
  <c r="S37" i="26"/>
  <c r="L37" i="26"/>
  <c r="K37" i="26"/>
  <c r="D37" i="26"/>
  <c r="C37" i="26"/>
  <c r="T36" i="26"/>
  <c r="S36" i="26"/>
  <c r="L36" i="26"/>
  <c r="K36" i="26"/>
  <c r="D36" i="26"/>
  <c r="C36" i="26"/>
  <c r="T35" i="26"/>
  <c r="S35" i="26"/>
  <c r="L35" i="26"/>
  <c r="K35" i="26"/>
  <c r="D35" i="26"/>
  <c r="C35" i="26"/>
  <c r="T34" i="26"/>
  <c r="S34" i="26"/>
  <c r="L34" i="26"/>
  <c r="K34" i="26"/>
  <c r="D34" i="26"/>
  <c r="C34" i="26"/>
  <c r="T33" i="26"/>
  <c r="S33" i="26"/>
  <c r="L33" i="26"/>
  <c r="K33" i="26"/>
  <c r="D33" i="26"/>
  <c r="C33" i="26"/>
  <c r="T32" i="26"/>
  <c r="S32" i="26"/>
  <c r="L32" i="26"/>
  <c r="K32" i="26"/>
  <c r="D32" i="26"/>
  <c r="C32" i="26"/>
  <c r="T31" i="26"/>
  <c r="S31" i="26"/>
  <c r="L31" i="26"/>
  <c r="K31" i="26"/>
  <c r="D31" i="26"/>
  <c r="C31" i="26"/>
  <c r="T30" i="26"/>
  <c r="S30" i="26"/>
  <c r="L30" i="26"/>
  <c r="K30" i="26"/>
  <c r="D30" i="26"/>
  <c r="C30" i="26"/>
  <c r="T29" i="26"/>
  <c r="S29" i="26"/>
  <c r="L29" i="26"/>
  <c r="K29" i="26"/>
  <c r="D29" i="26"/>
  <c r="C29" i="26"/>
  <c r="T28" i="26"/>
  <c r="S28" i="26"/>
  <c r="L28" i="26"/>
  <c r="K28" i="26"/>
  <c r="D28" i="26"/>
  <c r="C28" i="26"/>
  <c r="T27" i="26"/>
  <c r="S27" i="26"/>
  <c r="L27" i="26"/>
  <c r="K27" i="26"/>
  <c r="D27" i="26"/>
  <c r="C27" i="26"/>
  <c r="T26" i="26"/>
  <c r="S26" i="26"/>
  <c r="L26" i="26"/>
  <c r="K26" i="26"/>
  <c r="D26" i="26"/>
  <c r="C26" i="26"/>
  <c r="T25" i="26"/>
  <c r="S25" i="26"/>
  <c r="L25" i="26"/>
  <c r="K25" i="26"/>
  <c r="D25" i="26"/>
  <c r="C25" i="26"/>
  <c r="T24" i="26"/>
  <c r="S24" i="26"/>
  <c r="L24" i="26"/>
  <c r="K24" i="26"/>
  <c r="D24" i="26"/>
  <c r="C24" i="26"/>
  <c r="T23" i="26"/>
  <c r="S23" i="26"/>
  <c r="L23" i="26"/>
  <c r="K23" i="26"/>
  <c r="D23" i="26"/>
  <c r="C23" i="26"/>
  <c r="T22" i="26"/>
  <c r="S22" i="26"/>
  <c r="L22" i="26"/>
  <c r="K22" i="26"/>
  <c r="D22" i="26"/>
  <c r="C22" i="26"/>
  <c r="T21" i="26"/>
  <c r="S21" i="26"/>
  <c r="L21" i="26"/>
  <c r="K21" i="26"/>
  <c r="D21" i="26"/>
  <c r="C21" i="26"/>
  <c r="T20" i="26"/>
  <c r="S20" i="26"/>
  <c r="L20" i="26"/>
  <c r="K20" i="26"/>
  <c r="D20" i="26"/>
  <c r="C20" i="26"/>
  <c r="T19" i="26"/>
  <c r="S19" i="26"/>
  <c r="L19" i="26"/>
  <c r="K19" i="26"/>
  <c r="D19" i="26"/>
  <c r="C19" i="26"/>
  <c r="T18" i="26"/>
  <c r="S18" i="26"/>
  <c r="L18" i="26"/>
  <c r="K18" i="26"/>
  <c r="D18" i="26"/>
  <c r="C18" i="26"/>
  <c r="T17" i="26"/>
  <c r="S17" i="26"/>
  <c r="L17" i="26"/>
  <c r="K17" i="26"/>
  <c r="D17" i="26"/>
  <c r="C17" i="26"/>
  <c r="T16" i="26"/>
  <c r="S16" i="26"/>
  <c r="L16" i="26"/>
  <c r="K16" i="26"/>
  <c r="D16" i="26"/>
  <c r="C16" i="26"/>
  <c r="T15" i="26"/>
  <c r="S15" i="26"/>
  <c r="L15" i="26"/>
  <c r="K15" i="26"/>
  <c r="D15" i="26"/>
  <c r="C15" i="26"/>
  <c r="T14" i="26"/>
  <c r="S14" i="26"/>
  <c r="L14" i="26"/>
  <c r="K14" i="26"/>
  <c r="D14" i="26"/>
  <c r="C14" i="26"/>
  <c r="T13" i="26"/>
  <c r="S13" i="26"/>
  <c r="L13" i="26"/>
  <c r="K13" i="26"/>
  <c r="D13" i="26"/>
  <c r="C13" i="26"/>
  <c r="T12" i="26"/>
  <c r="S12" i="26"/>
  <c r="L12" i="26"/>
  <c r="K12" i="26"/>
  <c r="D12" i="26"/>
  <c r="C12" i="26"/>
  <c r="T11" i="26"/>
  <c r="S11" i="26"/>
  <c r="L11" i="26"/>
  <c r="K11" i="26"/>
  <c r="D11" i="26"/>
  <c r="C11" i="26"/>
  <c r="T10" i="26"/>
  <c r="S10" i="26"/>
  <c r="L10" i="26"/>
  <c r="K10" i="26"/>
  <c r="D10" i="26"/>
  <c r="C10" i="26"/>
  <c r="T9" i="26"/>
  <c r="S9" i="26"/>
  <c r="L9" i="26"/>
  <c r="K9" i="26"/>
  <c r="D9" i="26"/>
  <c r="C9" i="26"/>
  <c r="T8" i="26"/>
  <c r="T50" i="26" s="1"/>
  <c r="S8" i="26"/>
  <c r="S50" i="26" s="1"/>
  <c r="L8" i="26"/>
  <c r="L50" i="26" s="1"/>
  <c r="K8" i="26"/>
  <c r="K50" i="26" s="1"/>
  <c r="D8" i="26"/>
  <c r="D50" i="26" s="1"/>
  <c r="C8" i="26"/>
  <c r="C50" i="26" s="1"/>
  <c r="K48" i="25"/>
  <c r="J48" i="25"/>
  <c r="I48" i="25"/>
  <c r="H48" i="25"/>
  <c r="F48" i="25"/>
  <c r="E48" i="25"/>
  <c r="D48" i="25"/>
  <c r="G47" i="25"/>
  <c r="C47" i="25"/>
  <c r="G46" i="25"/>
  <c r="C46" i="25"/>
  <c r="G45" i="25"/>
  <c r="C45" i="25"/>
  <c r="G44" i="25"/>
  <c r="C44" i="25"/>
  <c r="G43" i="25"/>
  <c r="C43" i="25"/>
  <c r="G42" i="25"/>
  <c r="C42" i="25"/>
  <c r="G41" i="25"/>
  <c r="C41" i="25"/>
  <c r="G40" i="25"/>
  <c r="C40" i="25"/>
  <c r="G39" i="25"/>
  <c r="C39" i="25"/>
  <c r="G38" i="25"/>
  <c r="C38" i="25"/>
  <c r="G37" i="25"/>
  <c r="C37" i="25"/>
  <c r="G36" i="25"/>
  <c r="C36" i="25"/>
  <c r="G35" i="25"/>
  <c r="C35" i="25"/>
  <c r="G34" i="25"/>
  <c r="C34" i="25"/>
  <c r="G33" i="25"/>
  <c r="C33" i="25"/>
  <c r="G32" i="25"/>
  <c r="C32" i="25"/>
  <c r="G31" i="25"/>
  <c r="C31" i="25"/>
  <c r="G30" i="25"/>
  <c r="C30" i="25"/>
  <c r="G29" i="25"/>
  <c r="C29" i="25"/>
  <c r="G28" i="25"/>
  <c r="C28" i="25"/>
  <c r="G27" i="25"/>
  <c r="C27" i="25"/>
  <c r="G26" i="25"/>
  <c r="C26" i="25"/>
  <c r="G25" i="25"/>
  <c r="C25" i="25"/>
  <c r="G24" i="25"/>
  <c r="C24" i="25"/>
  <c r="G23" i="25"/>
  <c r="C23" i="25"/>
  <c r="G22" i="25"/>
  <c r="C22" i="25"/>
  <c r="G21" i="25"/>
  <c r="C21" i="25"/>
  <c r="G20" i="25"/>
  <c r="C20" i="25"/>
  <c r="G19" i="25"/>
  <c r="C19" i="25"/>
  <c r="G18" i="25"/>
  <c r="C18" i="25"/>
  <c r="G17" i="25"/>
  <c r="C17" i="25"/>
  <c r="G16" i="25"/>
  <c r="C16" i="25"/>
  <c r="G15" i="25"/>
  <c r="C15" i="25"/>
  <c r="G14" i="25"/>
  <c r="C14" i="25"/>
  <c r="G13" i="25"/>
  <c r="C13" i="25"/>
  <c r="G12" i="25"/>
  <c r="C12" i="25"/>
  <c r="G11" i="25"/>
  <c r="C11" i="25"/>
  <c r="G10" i="25"/>
  <c r="C10" i="25"/>
  <c r="G9" i="25"/>
  <c r="C9" i="25"/>
  <c r="G8" i="25"/>
  <c r="C8" i="25"/>
  <c r="G7" i="25"/>
  <c r="C7" i="25"/>
  <c r="G6" i="25"/>
  <c r="G48" i="25" s="1"/>
  <c r="C6" i="25"/>
  <c r="C48" i="25" s="1"/>
  <c r="J50" i="24"/>
  <c r="I50" i="24"/>
  <c r="H50" i="24"/>
  <c r="G50" i="24"/>
  <c r="F50" i="24"/>
  <c r="E50" i="24"/>
  <c r="D49" i="24"/>
  <c r="C49" i="24"/>
  <c r="D48" i="24"/>
  <c r="C48" i="24"/>
  <c r="D47" i="24"/>
  <c r="C47" i="24"/>
  <c r="D46" i="24"/>
  <c r="C46" i="24"/>
  <c r="D45" i="24"/>
  <c r="C45" i="24"/>
  <c r="D44" i="24"/>
  <c r="C44" i="24"/>
  <c r="D43" i="24"/>
  <c r="C43" i="24"/>
  <c r="D42" i="24"/>
  <c r="C42" i="24"/>
  <c r="D41" i="24"/>
  <c r="C41" i="24"/>
  <c r="D40" i="24"/>
  <c r="C40" i="24"/>
  <c r="D39" i="24"/>
  <c r="C39" i="24"/>
  <c r="D38" i="24"/>
  <c r="C38" i="24"/>
  <c r="D37" i="24"/>
  <c r="C37" i="24"/>
  <c r="D36" i="24"/>
  <c r="C36" i="24"/>
  <c r="D35" i="24"/>
  <c r="C35" i="24"/>
  <c r="D34" i="24"/>
  <c r="C34" i="24"/>
  <c r="D33" i="24"/>
  <c r="C33" i="24"/>
  <c r="D32" i="24"/>
  <c r="C32" i="24"/>
  <c r="D31" i="24"/>
  <c r="C31" i="24"/>
  <c r="D30" i="24"/>
  <c r="C30" i="24"/>
  <c r="D29" i="24"/>
  <c r="C29" i="24"/>
  <c r="D28" i="24"/>
  <c r="C28" i="24"/>
  <c r="D27" i="24"/>
  <c r="C27" i="24"/>
  <c r="D26" i="24"/>
  <c r="C26" i="24"/>
  <c r="D25" i="24"/>
  <c r="C25" i="24"/>
  <c r="D24" i="24"/>
  <c r="C24" i="24"/>
  <c r="D23" i="24"/>
  <c r="C23" i="24"/>
  <c r="D22" i="24"/>
  <c r="C22" i="24"/>
  <c r="D21" i="24"/>
  <c r="C21" i="24"/>
  <c r="D20" i="24"/>
  <c r="C20" i="24"/>
  <c r="D19" i="24"/>
  <c r="C19" i="24"/>
  <c r="D18" i="24"/>
  <c r="C18" i="24"/>
  <c r="D17" i="24"/>
  <c r="C17" i="24"/>
  <c r="D16" i="24"/>
  <c r="C16" i="24"/>
  <c r="D15" i="24"/>
  <c r="C15" i="24"/>
  <c r="D14" i="24"/>
  <c r="C14" i="24"/>
  <c r="D13" i="24"/>
  <c r="C13" i="24"/>
  <c r="D12" i="24"/>
  <c r="C12" i="24"/>
  <c r="D11" i="24"/>
  <c r="C11" i="24"/>
  <c r="D10" i="24"/>
  <c r="C10" i="24"/>
  <c r="D9" i="24"/>
  <c r="C9" i="24"/>
  <c r="D8" i="24"/>
  <c r="D50" i="24" s="1"/>
  <c r="C8" i="24"/>
  <c r="C50" i="24" s="1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  <c r="C10" i="23"/>
  <c r="C9" i="23"/>
  <c r="C8" i="23"/>
  <c r="C7" i="23"/>
  <c r="E34" i="20"/>
  <c r="C34" i="20"/>
  <c r="E33" i="20"/>
  <c r="C33" i="20"/>
  <c r="E32" i="20"/>
  <c r="C32" i="20"/>
  <c r="E31" i="20"/>
  <c r="C31" i="20"/>
  <c r="E30" i="20"/>
  <c r="C30" i="20"/>
  <c r="E29" i="20"/>
  <c r="C29" i="20"/>
  <c r="E28" i="20"/>
  <c r="C28" i="20"/>
  <c r="E27" i="20"/>
  <c r="C27" i="20"/>
  <c r="E26" i="20"/>
  <c r="C26" i="20"/>
  <c r="E25" i="20"/>
  <c r="C25" i="20"/>
  <c r="E24" i="20"/>
  <c r="C24" i="20"/>
  <c r="E23" i="20"/>
  <c r="C23" i="20"/>
  <c r="E22" i="20"/>
  <c r="C22" i="20"/>
  <c r="E21" i="20"/>
  <c r="C21" i="20"/>
  <c r="E20" i="20"/>
  <c r="C20" i="20"/>
  <c r="E19" i="20"/>
  <c r="C19" i="20"/>
  <c r="E18" i="20"/>
  <c r="C18" i="20"/>
  <c r="V12" i="17"/>
  <c r="U12" i="17"/>
  <c r="T12" i="17"/>
  <c r="R12" i="17"/>
  <c r="Q12" i="17"/>
  <c r="P12" i="17"/>
  <c r="O12" i="17"/>
  <c r="M12" i="17"/>
  <c r="L12" i="17"/>
  <c r="K12" i="17"/>
  <c r="J12" i="17"/>
  <c r="S11" i="17"/>
  <c r="N11" i="17"/>
  <c r="I11" i="17"/>
  <c r="H11" i="17" s="1"/>
  <c r="S10" i="17"/>
  <c r="N10" i="17"/>
  <c r="I10" i="17"/>
  <c r="H10" i="17" s="1"/>
  <c r="S9" i="17"/>
  <c r="N9" i="17"/>
  <c r="I9" i="17"/>
  <c r="H9" i="17" s="1"/>
  <c r="S8" i="17"/>
  <c r="N8" i="17"/>
  <c r="I8" i="17"/>
  <c r="H8" i="17" s="1"/>
  <c r="S7" i="17"/>
  <c r="S12" i="17" s="1"/>
  <c r="N7" i="17"/>
  <c r="N12" i="17" s="1"/>
  <c r="I7" i="17"/>
  <c r="H7" i="17" s="1"/>
  <c r="H12" i="17" s="1"/>
  <c r="P43" i="16"/>
  <c r="O43" i="16"/>
  <c r="N43" i="16"/>
  <c r="M43" i="16"/>
  <c r="L43" i="16"/>
  <c r="K43" i="16"/>
  <c r="J43" i="16"/>
  <c r="I43" i="16"/>
  <c r="H43" i="16"/>
  <c r="F43" i="16"/>
  <c r="E43" i="16"/>
  <c r="D43" i="16"/>
  <c r="C43" i="16"/>
  <c r="G42" i="16"/>
  <c r="G41" i="16"/>
  <c r="G40" i="16"/>
  <c r="G39" i="16"/>
  <c r="G38" i="16"/>
  <c r="G37" i="16"/>
  <c r="G36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7" i="16"/>
  <c r="G43" i="16" s="1"/>
  <c r="Q44" i="15"/>
  <c r="P44" i="15"/>
  <c r="O44" i="15"/>
  <c r="N44" i="15"/>
  <c r="M44" i="15"/>
  <c r="L44" i="15"/>
  <c r="K44" i="15"/>
  <c r="J44" i="15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N20" i="10"/>
  <c r="M20" i="10"/>
  <c r="L20" i="10"/>
  <c r="K20" i="10"/>
  <c r="J20" i="10"/>
  <c r="I20" i="10"/>
  <c r="H20" i="10"/>
  <c r="G20" i="10"/>
  <c r="F20" i="10"/>
  <c r="E20" i="10"/>
  <c r="D20" i="10"/>
  <c r="C20" i="10"/>
  <c r="N20" i="9"/>
  <c r="M20" i="9"/>
  <c r="L20" i="9"/>
  <c r="K20" i="9"/>
  <c r="J20" i="9"/>
  <c r="I20" i="9"/>
  <c r="H20" i="9"/>
  <c r="G20" i="9"/>
  <c r="F20" i="9"/>
  <c r="E20" i="9"/>
  <c r="D20" i="9"/>
  <c r="C20" i="9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0" i="8"/>
  <c r="C19" i="8"/>
  <c r="C18" i="8"/>
  <c r="C16" i="8"/>
  <c r="C21" i="8" s="1"/>
  <c r="C15" i="8"/>
  <c r="C14" i="8"/>
  <c r="C12" i="8"/>
  <c r="C11" i="8"/>
  <c r="C9" i="8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H14" i="2"/>
  <c r="G14" i="2"/>
  <c r="D14" i="2"/>
  <c r="I12" i="17" l="1"/>
</calcChain>
</file>

<file path=xl/sharedStrings.xml><?xml version="1.0" encoding="utf-8"?>
<sst xmlns="http://schemas.openxmlformats.org/spreadsheetml/2006/main" count="2383" uniqueCount="783">
  <si>
    <t>Отчет
о деятельности государственного учреждения
Рязанской области, подведомственного министерству
образования и молодежной политики Рязанской области,
и об использовании закрепленного за ним имущества</t>
  </si>
  <si>
    <t>за 2024 г.</t>
  </si>
  <si>
    <t>КОДЫ</t>
  </si>
  <si>
    <t>Дата</t>
  </si>
  <si>
    <t>06.03.25</t>
  </si>
  <si>
    <t>Учреждение</t>
  </si>
  <si>
    <t>Областное государственное бюджетное общеобразовательное учреждение "Елатомская школа-интернат для детей-сирот и детей, оставшихся без попечения родителей"</t>
  </si>
  <si>
    <t>ИНН</t>
  </si>
  <si>
    <t>6204003561</t>
  </si>
  <si>
    <t>Орган, осуществляющий функции и полномочия учредителя</t>
  </si>
  <si>
    <t>Министерство образования Рязанской области</t>
  </si>
  <si>
    <t>КПП</t>
  </si>
  <si>
    <t>620401001</t>
  </si>
  <si>
    <t>глава по БК</t>
  </si>
  <si>
    <t>274</t>
  </si>
  <si>
    <t>по ОКТМО</t>
  </si>
  <si>
    <t>61608156</t>
  </si>
  <si>
    <t>1</t>
  </si>
  <si>
    <t>Полное официальное наименование учреждения</t>
  </si>
  <si>
    <t>2</t>
  </si>
  <si>
    <t>Сокращенное наименование учреждения</t>
  </si>
  <si>
    <t>ОГБОУ "Елатомская школа-интернат для детей-сирот"</t>
  </si>
  <si>
    <t>3</t>
  </si>
  <si>
    <t>Дата государственной регистрации</t>
  </si>
  <si>
    <t>4</t>
  </si>
  <si>
    <t>ОГРН</t>
  </si>
  <si>
    <t>1026200863017</t>
  </si>
  <si>
    <t>5</t>
  </si>
  <si>
    <t>ИНН/КПП</t>
  </si>
  <si>
    <t>6204003561/620401001</t>
  </si>
  <si>
    <t>6</t>
  </si>
  <si>
    <t>Регистрирующий орган</t>
  </si>
  <si>
    <t>7</t>
  </si>
  <si>
    <t>Код по ОКПО</t>
  </si>
  <si>
    <t>02090757</t>
  </si>
  <si>
    <t>8</t>
  </si>
  <si>
    <t>Код по ОКВЭД</t>
  </si>
  <si>
    <t>85.13</t>
  </si>
  <si>
    <t>9</t>
  </si>
  <si>
    <t>Основные виды деятельности</t>
  </si>
  <si>
    <t/>
  </si>
  <si>
    <t>10</t>
  </si>
  <si>
    <t>Иные виды деятельности, не являющиеся основными</t>
  </si>
  <si>
    <t>11</t>
  </si>
  <si>
    <t>Перечень услуг (работ), оказываемых потребителям за плату/потребители услуг</t>
  </si>
  <si>
    <t>12</t>
  </si>
  <si>
    <t>Перечень разрешительных документов, на основании которых учреждение осуществляет деятельность (с указанием номеров, даты выдачи и срока действия)</t>
  </si>
  <si>
    <t>13</t>
  </si>
  <si>
    <t>Юридический адрес</t>
  </si>
  <si>
    <t>391351 Рязанская область, Касимовский район,р.п.Елатьма, ул.Янина, д.1</t>
  </si>
  <si>
    <t>14</t>
  </si>
  <si>
    <t>Телефон (факс)</t>
  </si>
  <si>
    <t>15</t>
  </si>
  <si>
    <t>Адрес электронной почты</t>
  </si>
  <si>
    <t>16</t>
  </si>
  <si>
    <t>17</t>
  </si>
  <si>
    <t>Должность и Ф.И.О. руководителя учреждения</t>
  </si>
  <si>
    <t>директор Н.В. Тимохина</t>
  </si>
  <si>
    <t>Подписано. Заверено ЭП.</t>
  </si>
  <si>
    <t>ФИО: Васина Ольга Сергеевна</t>
  </si>
  <si>
    <t>ФИО: Тимохина Нина Васильевна</t>
  </si>
  <si>
    <t>Должность: Исполняющий обязанности министра образования Рязанской области</t>
  </si>
  <si>
    <t>Должность: Директор</t>
  </si>
  <si>
    <t>Действует c 09.09.2024 11:28:22 по: 03.12.2025 11:28:22</t>
  </si>
  <si>
    <t>Действует c 15.02.2024 11:27:42 по: 10.05.2025 11:27:42</t>
  </si>
  <si>
    <t>Серийный номер: 7966520AA6DCDFC8EAD9396C8FF94163A922554A</t>
  </si>
  <si>
    <t>Серийный номер: 3F5C0D700CF5A897A5E21518FBDCF86084D4AEB9</t>
  </si>
  <si>
    <t>Издатель: Федеральное казначейство</t>
  </si>
  <si>
    <t>Издатель: Казначейство России</t>
  </si>
  <si>
    <t>Время подписания: 07.03.2025 09:14:04</t>
  </si>
  <si>
    <t>Время подписания: 06.03.2025 15:57:19</t>
  </si>
  <si>
    <t>Раздел 1. Результат деятельности учреждения</t>
  </si>
  <si>
    <t>1.1. Отчет о выполнении государственного задания на оказание государственных услуг (выполнение работ)</t>
  </si>
  <si>
    <t>Наименование оказываемых услуг</t>
  </si>
  <si>
    <t>Код строки</t>
  </si>
  <si>
    <t>Плановые показатели объема оказываемых услуг</t>
  </si>
  <si>
    <t>Объем оказанных услуг на отчетную дату</t>
  </si>
  <si>
    <t>Отклонение</t>
  </si>
  <si>
    <t>Причина отклонения</t>
  </si>
  <si>
    <t>единица измерения</t>
  </si>
  <si>
    <t>всего</t>
  </si>
  <si>
    <t>наименование</t>
  </si>
  <si>
    <t>код по ОКЕИ</t>
  </si>
  <si>
    <t>Содержание и воспитание детей-сирот и детей, оставшихся без попечения родителей, детей, находящихся в трудной жизненной ситуации</t>
  </si>
  <si>
    <t>1000</t>
  </si>
  <si>
    <t>Человек</t>
  </si>
  <si>
    <t>792</t>
  </si>
  <si>
    <t>Подготовка граждан, выразивших желание принять детей-сирот и детей, оставшихся без попечения родителей, на семейные формы устройства</t>
  </si>
  <si>
    <t>1250</t>
  </si>
  <si>
    <t>Оказание консультативной, психологической, педагогической, юридической, социальной и иной помощи лицам из числа детей, завершивших пребывание в организации для детей-сирот</t>
  </si>
  <si>
    <t>1500</t>
  </si>
  <si>
    <t>Предоставление питания</t>
  </si>
  <si>
    <t>1750</t>
  </si>
  <si>
    <t>Реализация адаптированных основных общеобразовательных программ для детей с умственной отсталостью</t>
  </si>
  <si>
    <t>2000</t>
  </si>
  <si>
    <t>Реализация дополнительных общеразвивающих программ</t>
  </si>
  <si>
    <t>2250</t>
  </si>
  <si>
    <t>Человеко-час</t>
  </si>
  <si>
    <t>539</t>
  </si>
  <si>
    <t>Реализация основных общеобразовательных программ дошкольного образования</t>
  </si>
  <si>
    <t>2500</t>
  </si>
  <si>
    <t>Итого</t>
  </si>
  <si>
    <t>9000</t>
  </si>
  <si>
    <t>X</t>
  </si>
  <si>
    <t>1.2. Сведения об оказываемых услугах, выполняемых работах сверх установленного государственного задания, а также выпускаемой продукции</t>
  </si>
  <si>
    <t>1.2.1. Сведения об услугах, оказываемых сверх установленного государственного задания</t>
  </si>
  <si>
    <t>Объем оказанных услуг</t>
  </si>
  <si>
    <t>Доход от оказания услуг, руб</t>
  </si>
  <si>
    <t>Цена (тариф)</t>
  </si>
  <si>
    <t>Реквизиты акта, которым установлена цена (тариф)</t>
  </si>
  <si>
    <t>кем издан</t>
  </si>
  <si>
    <t>дата</t>
  </si>
  <si>
    <t>номер</t>
  </si>
  <si>
    <t>1.2.2. Сведения о работах, выполняемых сверх установленного государственного задания</t>
  </si>
  <si>
    <t>Наименование выполняемых работ</t>
  </si>
  <si>
    <t>Объем выполненных работ</t>
  </si>
  <si>
    <t>Доход от выполнения работ, руб</t>
  </si>
  <si>
    <t>1.2.3. Сведения о производимой продукции</t>
  </si>
  <si>
    <t>Наименование производимой продукции</t>
  </si>
  <si>
    <t>Объем произведенной продукции</t>
  </si>
  <si>
    <t>Доход от реализации продукции, руб</t>
  </si>
  <si>
    <t>1.3. Сведения о доходах учреждения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</si>
  <si>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Организация (предприятие)</t>
  </si>
  <si>
    <t>Сумма вложений в уставный капитал</t>
  </si>
  <si>
    <t>Доля в уставном капитале, %</t>
  </si>
  <si>
    <t>Вид вложений</t>
  </si>
  <si>
    <t>Задолженность перед учреждением по перечислению части прибыли (дивидендов) на начало года</t>
  </si>
  <si>
    <t>Доходы, подлежащие получению за отчетный период</t>
  </si>
  <si>
    <t>Задолженность перед учреждением по перечислению части прибыли (дивидендов) на конец отчетного периода</t>
  </si>
  <si>
    <t>код по ОКОПФ</t>
  </si>
  <si>
    <t>дата создания</t>
  </si>
  <si>
    <t>основной вид деятельности</t>
  </si>
  <si>
    <t>начислено, руб</t>
  </si>
  <si>
    <t>поступило, руб</t>
  </si>
  <si>
    <t>1.4. Сведения о просроченной кредиторской задолженности</t>
  </si>
  <si>
    <t>Наименование показателя</t>
  </si>
  <si>
    <t>Объем просроченной кредиторской задолженности на начало года</t>
  </si>
  <si>
    <t>Предельно допустимые значения просроченной кредиторской задолженности</t>
  </si>
  <si>
    <t>Объем просроченной кредиторской задолженности на конец отчетного периода</t>
  </si>
  <si>
    <t>Изменение кредиторской задолженности</t>
  </si>
  <si>
    <t>Причина образования</t>
  </si>
  <si>
    <t>Меры, принимаемые по погашению просроченной кредиторской задолженности</t>
  </si>
  <si>
    <t>из нее по исполнительным листам</t>
  </si>
  <si>
    <t>значение</t>
  </si>
  <si>
    <t>срок, дней</t>
  </si>
  <si>
    <t>в том числе по срокам</t>
  </si>
  <si>
    <t>сумма, руб</t>
  </si>
  <si>
    <t>в процентах</t>
  </si>
  <si>
    <t>в абсолютных величинах</t>
  </si>
  <si>
    <t>менее 30 дней просрочки</t>
  </si>
  <si>
    <t>от 30 до 90 дней просрочки</t>
  </si>
  <si>
    <t>от 90 до 180 дней просрочки</t>
  </si>
  <si>
    <t>более 180 дней просрочки</t>
  </si>
  <si>
    <t>По выплате заработной платы</t>
  </si>
  <si>
    <t>По выплате стипендий, пособий, пенсий</t>
  </si>
  <si>
    <t>По перечислению в бюджет, всего</t>
  </si>
  <si>
    <t>3000</t>
  </si>
  <si>
    <t>в том числе: по перечислению удержанного налога на доходы физических лиц</t>
  </si>
  <si>
    <t>3100</t>
  </si>
  <si>
    <t>по оплате страховых взносов на обязательные социальное страхование</t>
  </si>
  <si>
    <t>3200</t>
  </si>
  <si>
    <t>по оплате налогов, сборов, за исключением страховых взносов на обязательное социальное страхование</t>
  </si>
  <si>
    <t>3300</t>
  </si>
  <si>
    <t>по возврату в бюджет средств субсидий (грантов в форме субсидий)</t>
  </si>
  <si>
    <t>3400</t>
  </si>
  <si>
    <t>из них: в связи с невыполнением государственного (муниципального) задания</t>
  </si>
  <si>
    <t>3410</t>
  </si>
  <si>
    <t>в связи с недостижением результатов предоставления субсидий (грантов в форме субсидий)</t>
  </si>
  <si>
    <t>3420</t>
  </si>
  <si>
    <t>в связи с невыполнением условий соглашений, в том числе по софинансированию расходов</t>
  </si>
  <si>
    <t>3430</t>
  </si>
  <si>
    <t>По оплате товаров, работ, услуг, всего</t>
  </si>
  <si>
    <t>4000</t>
  </si>
  <si>
    <t>из них: по публичным договорам</t>
  </si>
  <si>
    <t>4100</t>
  </si>
  <si>
    <t>По оплате прочих расходов, всего</t>
  </si>
  <si>
    <t>5000</t>
  </si>
  <si>
    <t>из них: по выплатам, связанным с причинением вреда гражданам</t>
  </si>
  <si>
    <t>5100</t>
  </si>
  <si>
    <t>x</t>
  </si>
  <si>
    <t>1.5. Сведения о задолженности по ущербу, недостачам, хищениям денежных средств и материальных ценностей</t>
  </si>
  <si>
    <t>Остаток задолженности по возмещению ущерба на начало года</t>
  </si>
  <si>
    <t>Выявлено недостач, хищений, нанесения ущерба</t>
  </si>
  <si>
    <t>Возмещено недостач, хищений, нанесения ущерба</t>
  </si>
  <si>
    <t>Списано</t>
  </si>
  <si>
    <t>Остаток задолженности по возмещению ущерба на конец отчетного периода</t>
  </si>
  <si>
    <t>из него на взыскании в службе судебных приставов</t>
  </si>
  <si>
    <t>в том числе:</t>
  </si>
  <si>
    <t>из них взыскано с виновных лиц</t>
  </si>
  <si>
    <t>страховыми организациями</t>
  </si>
  <si>
    <t>из них в связи с прекращением взыскания по исполнительным листам</t>
  </si>
  <si>
    <t>виновные лица установлены</t>
  </si>
  <si>
    <t>виновные лица не установлены</t>
  </si>
  <si>
    <t>из них по решению суда</t>
  </si>
  <si>
    <t>Недостача, хищение денежных средств, всего</t>
  </si>
  <si>
    <t>0100</t>
  </si>
  <si>
    <t>в том числе: в связи с хищением (кражами)</t>
  </si>
  <si>
    <t>0110</t>
  </si>
  <si>
    <t>из них: возбуждено уголовных дел (находится в следственных органах)</t>
  </si>
  <si>
    <t>0111</t>
  </si>
  <si>
    <t>в связи с выявлением при обработке наличных денег денежных знаков, имеющих признаки подделки</t>
  </si>
  <si>
    <t>0120</t>
  </si>
  <si>
    <t>в связи с банкротством кредитной организации</t>
  </si>
  <si>
    <t>0130</t>
  </si>
  <si>
    <t>Ущерб имуществу (за исключением денежных средств)</t>
  </si>
  <si>
    <t>0200</t>
  </si>
  <si>
    <t>в том числе: в связи с недостачами, включая хищения (кражи)</t>
  </si>
  <si>
    <t>0210</t>
  </si>
  <si>
    <t>0211</t>
  </si>
  <si>
    <t>в связи с нарушением правил хранения</t>
  </si>
  <si>
    <t>0220</t>
  </si>
  <si>
    <t>в связи нанесением ущерба техническому состоянию объекта</t>
  </si>
  <si>
    <t>0230</t>
  </si>
  <si>
    <t>В связи с нарушением условий договоров (контрактов)</t>
  </si>
  <si>
    <t>0300</t>
  </si>
  <si>
    <t>в том числе: в связи с нарушением сроков (начислено пени, штрафов, неустойки)</t>
  </si>
  <si>
    <t>0310</t>
  </si>
  <si>
    <t>в связи с невыполнением условий о возврате предоплаты (аванса)</t>
  </si>
  <si>
    <t>0320</t>
  </si>
  <si>
    <t>1.6. Сведения о численности сотрудников и оплате труда</t>
  </si>
  <si>
    <t>1.6.1 Сведения о численности сотрудников</t>
  </si>
  <si>
    <t>Группы персонала (категория персонала)</t>
  </si>
  <si>
    <t>Штатная численность на начало года</t>
  </si>
  <si>
    <t>Средняя численность сотрудников за отчетный период</t>
  </si>
  <si>
    <t>По договорам гражданско-правового характера</t>
  </si>
  <si>
    <t>Штатная численность на конец отчетного периода</t>
  </si>
  <si>
    <t>установлено штатным расписанием</t>
  </si>
  <si>
    <t>из нее</t>
  </si>
  <si>
    <t>замещено</t>
  </si>
  <si>
    <t>вакантных должностей</t>
  </si>
  <si>
    <t>по основному месту работы</t>
  </si>
  <si>
    <t>по внутреннему совместительству (по совмещению должностей)</t>
  </si>
  <si>
    <t>по внешнему совместительству</t>
  </si>
  <si>
    <t>сотрудники учреждения</t>
  </si>
  <si>
    <t>физические лица, не являющиеся сотрудниками учреждения</t>
  </si>
  <si>
    <t>из нее по основным видам деятельности</t>
  </si>
  <si>
    <t>по основным видам деятельности</t>
  </si>
  <si>
    <t>Основной персонал, всего</t>
  </si>
  <si>
    <t>из них:</t>
  </si>
  <si>
    <t>1100</t>
  </si>
  <si>
    <t>Педагогические работники</t>
  </si>
  <si>
    <t>Вспомогательный персонал, всего</t>
  </si>
  <si>
    <t>2100</t>
  </si>
  <si>
    <t>Прочие</t>
  </si>
  <si>
    <t>Средний медперсонал</t>
  </si>
  <si>
    <t>Административно-управленческий персонал, всего</t>
  </si>
  <si>
    <t>Главный бухгалтер</t>
  </si>
  <si>
    <t>Директор</t>
  </si>
  <si>
    <t>Заместители директора</t>
  </si>
  <si>
    <t>1.6.2. Сведения об оплате труда</t>
  </si>
  <si>
    <t>Группы персонала</t>
  </si>
  <si>
    <t>Фонд начисленной оплаты труда сотрудников за отчетный период, руб.</t>
  </si>
  <si>
    <t>Начислено по договорам гражданско-правового характера, руб.</t>
  </si>
  <si>
    <t>Аналитическое распределение оплаты труда сотрудников по источникам финансового обеспечения, руб.</t>
  </si>
  <si>
    <t>по внутреннему совместительству (совмещению должностей)</t>
  </si>
  <si>
    <t>сотрудникам учреждения</t>
  </si>
  <si>
    <t>физическим лицам, не являющимися сотрудниками учреждения</t>
  </si>
  <si>
    <t>в том числе на условиях:</t>
  </si>
  <si>
    <t>за счет средств субсидии на выполнение государственного задания</t>
  </si>
  <si>
    <t>за счет средств субсидии на иные цели</t>
  </si>
  <si>
    <t>за счет средств гранта в форме субсидии</t>
  </si>
  <si>
    <t>ОМС</t>
  </si>
  <si>
    <t>за счет средств от приносящей доход деятельности</t>
  </si>
  <si>
    <t>полного рабочего времени</t>
  </si>
  <si>
    <t>неполного рабочего времени</t>
  </si>
  <si>
    <t>из федерального бюджета</t>
  </si>
  <si>
    <t>из бюджетов субъектов Российской Федерации и местных бюджетов</t>
  </si>
  <si>
    <t>Основной персонал</t>
  </si>
  <si>
    <t>Вспомогательный персонал</t>
  </si>
  <si>
    <t>Административно-управленческий персонал</t>
  </si>
  <si>
    <t>Аналитическое распределение оплаты труда сотрудников по источникам финансового обеспечения, руб</t>
  </si>
  <si>
    <t>по договорам гражданско-правового характера с сотрудниками учреждения</t>
  </si>
  <si>
    <t>по договорам гражданско-правового характера с физическими лицами, не являющимися сотрудниками учреждения</t>
  </si>
  <si>
    <t>1.7. Сведения о счетах учреждения, открытых в кредитных организациях</t>
  </si>
  <si>
    <t>Номер счета в кредитной организации</t>
  </si>
  <si>
    <t>Вид счета</t>
  </si>
  <si>
    <t>Реквизиты акта, в соответствии с которым открыт счет</t>
  </si>
  <si>
    <t>Остаток средств на счете на начало года</t>
  </si>
  <si>
    <t>Остаток средств на счете на конец отчетного периода</t>
  </si>
  <si>
    <t>вид акта</t>
  </si>
  <si>
    <t>Счета в кредитных организациях в валюте Российской Федерации</t>
  </si>
  <si>
    <t>Счета в кредитных организациях в иностранной валюте</t>
  </si>
  <si>
    <t>1.8. Сведения о поступлениях и выплатах учреждения</t>
  </si>
  <si>
    <t>на "06" марта 2025 г.</t>
  </si>
  <si>
    <t>Публично-правовое образование</t>
  </si>
  <si>
    <t>Рязанская область</t>
  </si>
  <si>
    <t>Глава по БК</t>
  </si>
  <si>
    <t>Периодичность: годовая</t>
  </si>
  <si>
    <t>Единица измерения: руб.</t>
  </si>
  <si>
    <t>по ОКЕИ</t>
  </si>
  <si>
    <t>383</t>
  </si>
  <si>
    <t>1.8.1. Сведения о поступлениях учреждения</t>
  </si>
  <si>
    <t>Сумма поступлений</t>
  </si>
  <si>
    <t>Изменение, %</t>
  </si>
  <si>
    <t>Доля в общей сумме поступлений, %</t>
  </si>
  <si>
    <t>за 2024 год (за отчетный финансовый год)</t>
  </si>
  <si>
    <t>за 2023 год (за год,  предшествующий отчетному)</t>
  </si>
  <si>
    <t>Субсидии на финансовое обеспечение выполнения государственного (муниципального) задания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</si>
  <si>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</si>
  <si>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Субсидии на иные цели</t>
  </si>
  <si>
    <t>Субсидии на осуществление капитальных вложений</t>
  </si>
  <si>
    <t>0400</t>
  </si>
  <si>
    <t>Гранты в форме субсидий, всего</t>
  </si>
  <si>
    <t>0500</t>
  </si>
  <si>
    <t>в том числе: гранты в форме субсидий из федерального бюджета</t>
  </si>
  <si>
    <t>0501</t>
  </si>
  <si>
    <t>гранты в форме субсидий из бюджетов субъектов Российской Федерации и местных бюджетов</t>
  </si>
  <si>
    <t>0502</t>
  </si>
  <si>
    <t>Гранты, предоставляемые юридическими и физическими лицами (за исключением грантов в форме субсидий, предоставляемых из бюджетов бюджетной системы Российской Федерации)</t>
  </si>
  <si>
    <t>0600</t>
  </si>
  <si>
    <t>из них: гранты, предоставляемые юридическими лицами (операторами), источником финансового обеспечения которых являются субсидии и имущественные взносы, полученные из бюджетов бюджетной системы Российской Федерации</t>
  </si>
  <si>
    <t>0610</t>
  </si>
  <si>
    <t>Пожертвования и иные безвозмездные перечисления от физических и юридических лиц, в том числе иностранных организаций</t>
  </si>
  <si>
    <t>0700</t>
  </si>
  <si>
    <t>Доходы от приносящей доход деятельности, компенсаций затрат (за исключением доходов от собственности), всего</t>
  </si>
  <si>
    <t>0800</t>
  </si>
  <si>
    <t>в том числе: доходы в виде платы за оказание услуг (выполнение работ) в рамках установленного государственного задания</t>
  </si>
  <si>
    <t>0801</t>
  </si>
  <si>
    <t>доходы от оказания услуг, выполнения работ, реализации готовой продукции сверх установленного государственного задания по видам деятельности, отнесенным в соответствии с учредительными документами к основным</t>
  </si>
  <si>
    <t>0802</t>
  </si>
  <si>
    <t>доходы от платы за пользование служебными жилыми помещениями и общежитиями, включающей плату за пользование и плату за содержание жилого помещения</t>
  </si>
  <si>
    <t>0803</t>
  </si>
  <si>
    <t>доходы от оказания услуг в рамках обязательного медицинского страхования</t>
  </si>
  <si>
    <t>0804</t>
  </si>
  <si>
    <t>доходы от оказания медицинских услуг, предоставляемых женщинам в период беременности, женщинам и новорожденным в период родов и в послеродовой период</t>
  </si>
  <si>
    <t>0805</t>
  </si>
  <si>
    <t>возмещение расходов, понесенных в связи с эксплуатацией имущества, находящегося в оперативном управлении учреждения</t>
  </si>
  <si>
    <t>0806</t>
  </si>
  <si>
    <t>прочие доходы от оказания услуг, выполнения работ, компенсации затрат учреждения, включая возмещение расходов по решению судов (возмещение судебных издержек)</t>
  </si>
  <si>
    <t>0807</t>
  </si>
  <si>
    <t>Доходы от собственности, всего</t>
  </si>
  <si>
    <t>0900</t>
  </si>
  <si>
    <t>доходы в виде арендной либо иной платы за передачу в возмездное пользование государственного (муниципального) имущества</t>
  </si>
  <si>
    <t>0901</t>
  </si>
  <si>
    <t>доходы от распоряжения правами на результаты интеллектуальной деятельности и средствами индивидуализации</t>
  </si>
  <si>
    <t>0902</t>
  </si>
  <si>
    <t>проценты по депозитам учреждения в кредитных организациях</t>
  </si>
  <si>
    <t>0903</t>
  </si>
  <si>
    <t>проценты по остаткам средств на счетах учреждения в кредитных организациях</t>
  </si>
  <si>
    <t>0904</t>
  </si>
  <si>
    <t>проценты, полученные от предоставления займов</t>
  </si>
  <si>
    <t>0905</t>
  </si>
  <si>
    <t>проценты по иным финансовым инструментам</t>
  </si>
  <si>
    <t>0906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</si>
  <si>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</si>
  <si>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0907</t>
  </si>
  <si>
    <t>прочие доходы от использования имущества, находящегося в оперативном управлении учреждения</t>
  </si>
  <si>
    <t>0908</t>
  </si>
  <si>
    <t>Поступления доходов от штрафов, пеней, неустоек, возмещения ущерба</t>
  </si>
  <si>
    <t>Поступления доходов от выбытия нефинансовых активов</t>
  </si>
  <si>
    <t>Поступления доходов от выбытия финансовых активов</t>
  </si>
  <si>
    <t>1200</t>
  </si>
  <si>
    <t>Иные поступления, всего</t>
  </si>
  <si>
    <t>1300</t>
  </si>
  <si>
    <t>из них: возврат денежных обеспечений</t>
  </si>
  <si>
    <t>1301</t>
  </si>
  <si>
    <t>возврат денежных средств с депозитных счетов</t>
  </si>
  <si>
    <t>1302</t>
  </si>
  <si>
    <t>100%</t>
  </si>
  <si>
    <t>1.8.2. Сведения о выплатах учреждения</t>
  </si>
  <si>
    <t>Сумма выплат за отчетный период, всего</t>
  </si>
  <si>
    <t>Доля в общей сумме выплат, %</t>
  </si>
  <si>
    <t>в том числе по источникам финансового обеспечения обязательств по выплатам</t>
  </si>
  <si>
    <t>доля в общей сумме выплат, отраженных в графе 3, %</t>
  </si>
  <si>
    <t>за счет средств от приносящей доход деятельности, всего</t>
  </si>
  <si>
    <t>за счет средств, полученных от оказания услуг, выполнения работ, реализации продукции</t>
  </si>
  <si>
    <t>за счет безвозмездных поступлений</t>
  </si>
  <si>
    <t>18</t>
  </si>
  <si>
    <t>19</t>
  </si>
  <si>
    <t>20</t>
  </si>
  <si>
    <t>Оплата труда и компенсационные выплаты работникам</t>
  </si>
  <si>
    <t>Взносы по обязательному социальному страхованию</t>
  </si>
  <si>
    <t>Приобретение товаров, работ, услуг, всего</t>
  </si>
  <si>
    <t>из них: услуги связи</t>
  </si>
  <si>
    <t>0301</t>
  </si>
  <si>
    <t>транспортные услуги</t>
  </si>
  <si>
    <t>0302</t>
  </si>
  <si>
    <t>коммунальные услуги</t>
  </si>
  <si>
    <t>0303</t>
  </si>
  <si>
    <t>арендная плата за пользование имуществом</t>
  </si>
  <si>
    <t>0304</t>
  </si>
  <si>
    <t>работы, услуги по содержанию имущества</t>
  </si>
  <si>
    <t>0305</t>
  </si>
  <si>
    <t>прочие работы, услуги</t>
  </si>
  <si>
    <t>0306</t>
  </si>
  <si>
    <t>нефинансовые активы</t>
  </si>
  <si>
    <t>0307</t>
  </si>
  <si>
    <t>Обслуживание долговых обязательств</t>
  </si>
  <si>
    <t>Безвозмездные перечисления организациям</t>
  </si>
  <si>
    <t>Социальное обеспечение</t>
  </si>
  <si>
    <t>Уплата налогов, сборов, прочих платежей в бюджет (за исключением взносов по обязательному социальному страхованию), всего</t>
  </si>
  <si>
    <t>из них: налог на прибыль</t>
  </si>
  <si>
    <t>0701</t>
  </si>
  <si>
    <t>налог на добавленную стоимость</t>
  </si>
  <si>
    <t>0702</t>
  </si>
  <si>
    <t>налог на имущество организаций</t>
  </si>
  <si>
    <t>0703</t>
  </si>
  <si>
    <t>земельный налог</t>
  </si>
  <si>
    <t>0704</t>
  </si>
  <si>
    <t>транспортный налог</t>
  </si>
  <si>
    <t>0705</t>
  </si>
  <si>
    <t>водный налог</t>
  </si>
  <si>
    <t>0706</t>
  </si>
  <si>
    <t>государственные пошлины</t>
  </si>
  <si>
    <t>0707</t>
  </si>
  <si>
    <t>Приобретение финансовых активов, всего:</t>
  </si>
  <si>
    <t>из них: приобретение ценных бумаг, кроме акций и иных форм участия в капитале</t>
  </si>
  <si>
    <t>приобретение акций и иные формы участия в капитале</t>
  </si>
  <si>
    <t>Иные выплаты, всего</t>
  </si>
  <si>
    <t>из них: перечисление денежных обеспечений</t>
  </si>
  <si>
    <t>перечисление денежных средств на депозитные счета</t>
  </si>
  <si>
    <t>Руководитель (уполномоченное лицо) Учреждения</t>
  </si>
  <si>
    <t>(должность)</t>
  </si>
  <si>
    <t>(расшифровка подписи)</t>
  </si>
  <si>
    <t>Исполнитель</t>
  </si>
  <si>
    <t>(телефон)</t>
  </si>
  <si>
    <t>1.9. Сведения о кредиторской задолженности и обязательствах учреждения</t>
  </si>
  <si>
    <t>по Сводному реестру</t>
  </si>
  <si>
    <t>612Х3078</t>
  </si>
  <si>
    <t>Объем кредиторской задолженности на начало года</t>
  </si>
  <si>
    <t>Объем кредиторской задолженности на конец отчетного периода</t>
  </si>
  <si>
    <t>Объем отложенных обязательств учреждения</t>
  </si>
  <si>
    <t>из нее срок оплаты наступил в отчетном финансовом году</t>
  </si>
  <si>
    <t>из нее срок оплаты наступает в:</t>
  </si>
  <si>
    <t>1 квартале, всего</t>
  </si>
  <si>
    <t>из нее: в январе</t>
  </si>
  <si>
    <t>2 квартале</t>
  </si>
  <si>
    <t>3 квартале</t>
  </si>
  <si>
    <t>4 квартале</t>
  </si>
  <si>
    <t>в очередном финансовом году и плановом периоде</t>
  </si>
  <si>
    <t>по оплате труда</t>
  </si>
  <si>
    <t>по претензионным требованиям</t>
  </si>
  <si>
    <t>по непоступившим расчетным документам</t>
  </si>
  <si>
    <t>иные</t>
  </si>
  <si>
    <t>из них: в связи с невыполнением государственного задания</t>
  </si>
  <si>
    <t>"__" __________ 20__ г.</t>
  </si>
  <si>
    <t>Раздел 2. Использование имущества, закрепленного за учреждением</t>
  </si>
  <si>
    <t>2.1. Сведения о недвижимом имуществе, за исключением земельных участков, закрепленном на праве оперативного управления</t>
  </si>
  <si>
    <t>Наименование объекта</t>
  </si>
  <si>
    <t>Адрес</t>
  </si>
  <si>
    <t>Кадастровый номер</t>
  </si>
  <si>
    <t>Код по ОКТМО</t>
  </si>
  <si>
    <t>Уникальный код объекта</t>
  </si>
  <si>
    <t>Год постройки</t>
  </si>
  <si>
    <t>Единица измерения</t>
  </si>
  <si>
    <t>Используется учреждением</t>
  </si>
  <si>
    <t>Передано во временное пользование сторонним организациям (индивидуальным предпринимателям)</t>
  </si>
  <si>
    <t>для осуществления основной деятельности</t>
  </si>
  <si>
    <t>для иных целей</t>
  </si>
  <si>
    <t>на основании договоров аренды</t>
  </si>
  <si>
    <t>на основании договоров безвозмездного пользования</t>
  </si>
  <si>
    <t>без оформления права пользования (с почасовой оплатой)</t>
  </si>
  <si>
    <t>в рамках государственного задания</t>
  </si>
  <si>
    <t>за плату сверх государственного задания</t>
  </si>
  <si>
    <t>Площадные объекты, всего</t>
  </si>
  <si>
    <t>м2</t>
  </si>
  <si>
    <t>055</t>
  </si>
  <si>
    <t>1001</t>
  </si>
  <si>
    <t>Основное 2этажное здание</t>
  </si>
  <si>
    <t>п.Елатьма улица Янина д.5</t>
  </si>
  <si>
    <t>62:04:0020103:1042</t>
  </si>
  <si>
    <t>1911</t>
  </si>
  <si>
    <t>гараж кирпичный</t>
  </si>
  <si>
    <t>п.Елатьма улица Янина дом 11б</t>
  </si>
  <si>
    <t>62:04:0020103:1107</t>
  </si>
  <si>
    <t>Баня-прачечная</t>
  </si>
  <si>
    <t>п.Елатьма улица Янина 5</t>
  </si>
  <si>
    <t>62604:0020103:1320</t>
  </si>
  <si>
    <t>1958</t>
  </si>
  <si>
    <t>Гараж на 2 машины</t>
  </si>
  <si>
    <t>п.Елатьма улица Янина дом 5</t>
  </si>
  <si>
    <t>62:04:0020103:1324</t>
  </si>
  <si>
    <t>2008</t>
  </si>
  <si>
    <t>Кухня кирпичная</t>
  </si>
  <si>
    <t>62:04:0020103:1319</t>
  </si>
  <si>
    <t>Забор</t>
  </si>
  <si>
    <t>п.Елатьма улица Янина дом 1</t>
  </si>
  <si>
    <t>000000111380421</t>
  </si>
  <si>
    <t>2013</t>
  </si>
  <si>
    <t>Здание учебного корпуса №2</t>
  </si>
  <si>
    <t>62:04:0020103:643</t>
  </si>
  <si>
    <t>Склад спорт инвентаря</t>
  </si>
  <si>
    <t>62:04:0020103:645</t>
  </si>
  <si>
    <t>Административно хозяйственный корпус</t>
  </si>
  <si>
    <t>62:04:0020103:1253</t>
  </si>
  <si>
    <t>1998</t>
  </si>
  <si>
    <t>баня кирпичная</t>
  </si>
  <si>
    <t>п.елатьма улица Полевая д 22 Б</t>
  </si>
  <si>
    <t>62:04:0020102:871</t>
  </si>
  <si>
    <t>Здание учебного корпуса                        №1</t>
  </si>
  <si>
    <t>п.елатьма улица Янина дом 1</t>
  </si>
  <si>
    <t>62:04:0020103:642</t>
  </si>
  <si>
    <t>Склад каменный в хоз.дворе</t>
  </si>
  <si>
    <t>п.Елатьма улица Янина  дом 11ж</t>
  </si>
  <si>
    <t>62:04:0020103:1106</t>
  </si>
  <si>
    <t>Теплопункт</t>
  </si>
  <si>
    <t>п.Елатьма улица Полевая дом 22</t>
  </si>
  <si>
    <t>62:04:0020102:872</t>
  </si>
  <si>
    <t>2012</t>
  </si>
  <si>
    <t>Спальный корпус №4</t>
  </si>
  <si>
    <t>п.Елатьма площадь Победы д 5а</t>
  </si>
  <si>
    <t>62:04:0020103:670</t>
  </si>
  <si>
    <t>Дом 2эт спальный корпус (квартира)</t>
  </si>
  <si>
    <t>п.Елатьма улица Янина дом 15</t>
  </si>
  <si>
    <t>62:04:0020103:1252</t>
  </si>
  <si>
    <t>Контора</t>
  </si>
  <si>
    <t>62:04:0020103:1321</t>
  </si>
  <si>
    <t>овощехранилище</t>
  </si>
  <si>
    <t>62:04:0020103:1322</t>
  </si>
  <si>
    <t>000000111380420</t>
  </si>
  <si>
    <t>Кирпичное здание кастелянской</t>
  </si>
  <si>
    <t>п.Елатьма улица Янина дом 13</t>
  </si>
  <si>
    <t>62:04:0020103:1108</t>
  </si>
  <si>
    <t>Газовая котельная-прачечная</t>
  </si>
  <si>
    <t>62:04:0020103:1254</t>
  </si>
  <si>
    <t>Гараж</t>
  </si>
  <si>
    <t>62:04:0020103:1323</t>
  </si>
  <si>
    <t>Склад продуктовый при учебном корпусе №1</t>
  </si>
  <si>
    <t>62:04:0020103:644</t>
  </si>
  <si>
    <t>п.Елатьма пл.Победы дом 5а</t>
  </si>
  <si>
    <t>62:04:0020103:775</t>
  </si>
  <si>
    <t>п.Елатьма улица Янина д.1</t>
  </si>
  <si>
    <t>62:04:0020103:646</t>
  </si>
  <si>
    <t>Дом кирпичный спальный корпус</t>
  </si>
  <si>
    <t>п.Елатьма улица Полевая д.22А</t>
  </si>
  <si>
    <t>62:04:0020102:873</t>
  </si>
  <si>
    <t>Иные объекты, включая точечные, всего</t>
  </si>
  <si>
    <t>шт</t>
  </si>
  <si>
    <t>796</t>
  </si>
  <si>
    <t>2001</t>
  </si>
  <si>
    <t>п.Елатьма улица Полевая д.22</t>
  </si>
  <si>
    <t>000000111380498</t>
  </si>
  <si>
    <t>2015</t>
  </si>
  <si>
    <t>000000111380497</t>
  </si>
  <si>
    <t>2016</t>
  </si>
  <si>
    <t>Стойка баскетбольная</t>
  </si>
  <si>
    <t>300000310107006</t>
  </si>
  <si>
    <t>1981</t>
  </si>
  <si>
    <t>300000310107007</t>
  </si>
  <si>
    <t>Ограждение учебного корпуса</t>
  </si>
  <si>
    <t>п.Елатьма пл.Победы д 5</t>
  </si>
  <si>
    <t>00000000110006</t>
  </si>
  <si>
    <t>Скамейка</t>
  </si>
  <si>
    <t>300000310107005</t>
  </si>
  <si>
    <t>000000111380617</t>
  </si>
  <si>
    <t>2014</t>
  </si>
  <si>
    <t>Не используется</t>
  </si>
  <si>
    <t>Фактические расходы на содержание объекта недвижимого имущества (руб в год)</t>
  </si>
  <si>
    <t>проводится капитальный ремонт и/или реконструкция</t>
  </si>
  <si>
    <t>в связи с аварийным состоянием</t>
  </si>
  <si>
    <t>услуги по содержанию имущества</t>
  </si>
  <si>
    <t>налог на имущество</t>
  </si>
  <si>
    <t>требуется ремонт</t>
  </si>
  <si>
    <t>ожидает списания</t>
  </si>
  <si>
    <t>возмещается пользователями имущества</t>
  </si>
  <si>
    <t>по неиспользуемому имуществу</t>
  </si>
  <si>
    <t>2.2. Сведения о земельных участках, предоставленных на праве постоянного (бессрочного) пользования</t>
  </si>
  <si>
    <t>Всего</t>
  </si>
  <si>
    <t>Справочно: используется по соглашениям об установлении сервитута</t>
  </si>
  <si>
    <t>Не используется учреждением</t>
  </si>
  <si>
    <t>Фактические расходы на содержание земельного участка (руб в год)</t>
  </si>
  <si>
    <t>передано во временное пользование сторонним организациям</t>
  </si>
  <si>
    <t>по иным причинам</t>
  </si>
  <si>
    <t>эксплуатационные расходы</t>
  </si>
  <si>
    <t>налог на землю</t>
  </si>
  <si>
    <t>без оформления права пользования</t>
  </si>
  <si>
    <t>из них возмещается пользователями имущества</t>
  </si>
  <si>
    <t>21</t>
  </si>
  <si>
    <t>22</t>
  </si>
  <si>
    <t>земельный участок</t>
  </si>
  <si>
    <t>улица Янина д.5</t>
  </si>
  <si>
    <t>62:04:0020103:620</t>
  </si>
  <si>
    <t>62:04:0020103:18</t>
  </si>
  <si>
    <t>п. Елатьма, улица Полевая дом 22</t>
  </si>
  <si>
    <t>62:04:0020102:28</t>
  </si>
  <si>
    <t>п.Елатьма улица Янина дом 11,15</t>
  </si>
  <si>
    <t>62:04:0020103:182</t>
  </si>
  <si>
    <t>п. Елатьма площадь Победы д 5а</t>
  </si>
  <si>
    <t>62:04:0020103:635</t>
  </si>
  <si>
    <t>2.3. Сведения о недвижимом имуществе, используемом по договору аренды</t>
  </si>
  <si>
    <t>2.3.1. Сведения о недвижимом имуществе, используемом на праве аренды с помесячной оплатой</t>
  </si>
  <si>
    <t>Количество арендуемого имущества</t>
  </si>
  <si>
    <t>Арендодатель (ссудодатель)</t>
  </si>
  <si>
    <t>Срок пользования</t>
  </si>
  <si>
    <t>Арендная плата</t>
  </si>
  <si>
    <t>Фактические расходы на содержание арендованного имущества (руб/год)</t>
  </si>
  <si>
    <t>Направление использования арендованного имущества</t>
  </si>
  <si>
    <t>Обоснование заключения договора аренды</t>
  </si>
  <si>
    <t>код по КИСЭ</t>
  </si>
  <si>
    <t>начала</t>
  </si>
  <si>
    <t>окончания</t>
  </si>
  <si>
    <t>за единицу меры (руб/мес)</t>
  </si>
  <si>
    <t>за объект (руб/год)</t>
  </si>
  <si>
    <t>для осуществления иной деятельности</t>
  </si>
  <si>
    <t>2.4 Сведения о недвижимом имуществе, используемом по договору безвозмездного пользования (договору ссуды)</t>
  </si>
  <si>
    <t>Количество имущества</t>
  </si>
  <si>
    <t>Ссудодатель</t>
  </si>
  <si>
    <t>Фактические расходы на содержание объекта недвижимого имущества (руб/год)</t>
  </si>
  <si>
    <t>Направление использования объекта недвижимого имущества</t>
  </si>
  <si>
    <t>Обоснование заключения договора ссуды</t>
  </si>
  <si>
    <t>2.5 Сведения об особо ценном движимом имуществе (за исключением транспортных средств)</t>
  </si>
  <si>
    <t>Раздел 1. Сведения о наличии, состоянии и использовании особо ценного движимого имущества</t>
  </si>
  <si>
    <t>Наименование показателя (группа основных средств)</t>
  </si>
  <si>
    <t>Наличие движимого имущества на конец отчетного периода</t>
  </si>
  <si>
    <t>используется учреждением</t>
  </si>
  <si>
    <t>передано в пользование</t>
  </si>
  <si>
    <t>не используется</t>
  </si>
  <si>
    <t>требует ремонта</t>
  </si>
  <si>
    <t>физически и морально изношено, ожидает согласования, списания</t>
  </si>
  <si>
    <t>в аренду</t>
  </si>
  <si>
    <t>безвозмездно</t>
  </si>
  <si>
    <t>из них требует замены</t>
  </si>
  <si>
    <t>Нежилые помещения, здания и сооружения, не отнесенные к недвижимому имуществу</t>
  </si>
  <si>
    <t>в том числе: для основной деятельности</t>
  </si>
  <si>
    <t>из них: для оказания услуг (выполнения работ) в рамках утвержденного государственного (муниципального) задания</t>
  </si>
  <si>
    <t>1110</t>
  </si>
  <si>
    <t>для иной деятельности</t>
  </si>
  <si>
    <t>Машины и оборудование</t>
  </si>
  <si>
    <t>2110</t>
  </si>
  <si>
    <t>2200</t>
  </si>
  <si>
    <t>Хозяйственный и производственный инвентарь</t>
  </si>
  <si>
    <t>3110</t>
  </si>
  <si>
    <t>Прочие основные средства</t>
  </si>
  <si>
    <t>4110</t>
  </si>
  <si>
    <t>4200</t>
  </si>
  <si>
    <t>Фактический срок использования</t>
  </si>
  <si>
    <t>от 121 месяца и более</t>
  </si>
  <si>
    <t>от 85 до 120 месяцев</t>
  </si>
  <si>
    <t>от 61 до 84 месяцев</t>
  </si>
  <si>
    <t>от 37 до 60 месяцев</t>
  </si>
  <si>
    <t>от 13 до 36 месяцев</t>
  </si>
  <si>
    <t>менее 12 месяцев</t>
  </si>
  <si>
    <t>количество, ед.</t>
  </si>
  <si>
    <t>балансовая стоимость, руб.</t>
  </si>
  <si>
    <t>Остаточная стоимость объектов особо ценного движимого имущества, в том числе с оставшимся сроком полезного использования</t>
  </si>
  <si>
    <t>от 12 до 24 месяцев</t>
  </si>
  <si>
    <t>от 25 до 36 месяцев</t>
  </si>
  <si>
    <t>от 37 до 48 месяцев</t>
  </si>
  <si>
    <t>от 49 до 60 месяцев</t>
  </si>
  <si>
    <t>от 61 до 72 месяцев</t>
  </si>
  <si>
    <t>от 73 до 84 месяцев</t>
  </si>
  <si>
    <t>от 85 до 96 месяцев</t>
  </si>
  <si>
    <t>от 97 до 108 месяцев</t>
  </si>
  <si>
    <t>от 109 до 120 месяцев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</si>
  <si>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</si>
  <si>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</si>
  <si>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</si>
  <si>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</si>
  <si>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</si>
  <si>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</si>
  <si>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</si>
  <si>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</si>
  <si>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</si>
  <si>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</si>
  <si>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</si>
  <si>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Раздел 2. Сведения о расходах на содержание особо ценного движимого имущества</t>
  </si>
  <si>
    <t>Всего за отчетный период</t>
  </si>
  <si>
    <t>Расходы на содержание особо ценного движимого имущества</t>
  </si>
  <si>
    <t>на текущее обслуживание</t>
  </si>
  <si>
    <t>капитальный ремонт, включая приобретение запасных частей</t>
  </si>
  <si>
    <t>на уплату налогов</t>
  </si>
  <si>
    <t>заработная плата обслуживающего персонала</t>
  </si>
  <si>
    <t>иные расходы</t>
  </si>
  <si>
    <t>расходы на периодическое техническое (профилактическое) обслуживание</t>
  </si>
  <si>
    <t>расходы на текущий ремонт, включая приобретение запасных частей</t>
  </si>
  <si>
    <t>расходы на обязательное страхование</t>
  </si>
  <si>
    <t>расходы на добровольное страхование</t>
  </si>
  <si>
    <t>(подпись)</t>
  </si>
  <si>
    <t>(фамилия, инициалы)</t>
  </si>
  <si>
    <t>2.6. Сведения о транспортных средствах</t>
  </si>
  <si>
    <t>2.6.1. Сведения об используемых транспортных средствах</t>
  </si>
  <si>
    <t>Транспортные средства, ед</t>
  </si>
  <si>
    <t>в оперативном управлении учреждения</t>
  </si>
  <si>
    <t>по договорам аренды</t>
  </si>
  <si>
    <t>по договорам безвозмездного пользования</t>
  </si>
  <si>
    <t>на отчетную дату</t>
  </si>
  <si>
    <t>в среднем за год</t>
  </si>
  <si>
    <t>Наземные транспортные средства</t>
  </si>
  <si>
    <t>автомобили легковые (за исключением автомобилей скорой медицинской помощи), всего</t>
  </si>
  <si>
    <t>в том числе: средней стоимостью менее 3 млн. руб., с года выпуска которых прошло не более 3 лет</t>
  </si>
  <si>
    <t>1101</t>
  </si>
  <si>
    <t>средней стоимостью менее 3 млн. руб., с года выпуска которых прошло более 3 лет</t>
  </si>
  <si>
    <t>1102</t>
  </si>
  <si>
    <t>ср. стоимостью от 3 млн. до 5 млн. руб. включительно, с года выпуска которых прошло не более 3 лет</t>
  </si>
  <si>
    <t>1103</t>
  </si>
  <si>
    <t>ср. стоимостью от 3 млн. до 5 млн. руб. включительно, с года выпуска которых прошло более 3 лет</t>
  </si>
  <si>
    <t>1104</t>
  </si>
  <si>
    <t>ср. стоимостью от 5 млн. до 10 млн. руб. включительно, с года выпуска которых прошло не более 3 лет</t>
  </si>
  <si>
    <t>1105</t>
  </si>
  <si>
    <t>ср. стоимостью от 5 млн. до 10 млн. руб. включительно, с года выпуска которых прошло более 3 лет</t>
  </si>
  <si>
    <t>1106</t>
  </si>
  <si>
    <t>ср. стоимостью от 10 млн. до 15 млн. руб. включительно</t>
  </si>
  <si>
    <t>1107</t>
  </si>
  <si>
    <t>ср. стоимостью от 15 млн. руб.</t>
  </si>
  <si>
    <t>1108</t>
  </si>
  <si>
    <t>автомобили скорой медицинской помощи</t>
  </si>
  <si>
    <t>автомобили грузовые, за исключением специальных</t>
  </si>
  <si>
    <t>специальные грузовые автомашины</t>
  </si>
  <si>
    <t>1400</t>
  </si>
  <si>
    <t>автобусы</t>
  </si>
  <si>
    <t>тракторы самоходные комбайны</t>
  </si>
  <si>
    <t>1600</t>
  </si>
  <si>
    <t>мотосани, снегоходы</t>
  </si>
  <si>
    <t>1700</t>
  </si>
  <si>
    <t>прочие самоходные машины и механизмы на пневматическом и гусеничном ходу</t>
  </si>
  <si>
    <t>1800</t>
  </si>
  <si>
    <t>мотоциклы, мотороллеры</t>
  </si>
  <si>
    <t>1900</t>
  </si>
  <si>
    <t>Воздушные судна</t>
  </si>
  <si>
    <t>самолеты, всего</t>
  </si>
  <si>
    <t>в том числе: самолеты пассажирские</t>
  </si>
  <si>
    <t>2101</t>
  </si>
  <si>
    <t>самолеты грузовые</t>
  </si>
  <si>
    <t>2102</t>
  </si>
  <si>
    <t>самолеты пожарные</t>
  </si>
  <si>
    <t>2103</t>
  </si>
  <si>
    <t>самолеты аварийно-технической службы</t>
  </si>
  <si>
    <t>2104</t>
  </si>
  <si>
    <t>другие самолеты</t>
  </si>
  <si>
    <t>2105</t>
  </si>
  <si>
    <t>вертолеты, всего</t>
  </si>
  <si>
    <t>в том числе: вертолеты пассажирские</t>
  </si>
  <si>
    <t>2201</t>
  </si>
  <si>
    <t>вертолеты грузовые</t>
  </si>
  <si>
    <t>2202</t>
  </si>
  <si>
    <t>вертолеты пожарные</t>
  </si>
  <si>
    <t>2203</t>
  </si>
  <si>
    <t>вертолеты аварийно-технической службы</t>
  </si>
  <si>
    <t>2204</t>
  </si>
  <si>
    <t>другие вертолеты</t>
  </si>
  <si>
    <t>2205</t>
  </si>
  <si>
    <t>воздушные транспортные средства, не имеющие</t>
  </si>
  <si>
    <t>2206</t>
  </si>
  <si>
    <t>Водные транспортные средства</t>
  </si>
  <si>
    <t>суда пассажирские морские и речные</t>
  </si>
  <si>
    <t>суда грузовые морские и речные самоходные</t>
  </si>
  <si>
    <t>яхты</t>
  </si>
  <si>
    <t>катера</t>
  </si>
  <si>
    <t>гидроциклы</t>
  </si>
  <si>
    <t>3500</t>
  </si>
  <si>
    <t>моторные лодки</t>
  </si>
  <si>
    <t>3600</t>
  </si>
  <si>
    <t>парусно-моторные суда</t>
  </si>
  <si>
    <t>3700</t>
  </si>
  <si>
    <t>другие водные транспортные средства самоходные</t>
  </si>
  <si>
    <t>3800</t>
  </si>
  <si>
    <t>несамоходные (буксируемые) суда и иные транспортные средства</t>
  </si>
  <si>
    <t>3900</t>
  </si>
  <si>
    <t>Раздел 2. Сведения о неиспользуемых транспортных средствах, находящихся в оперативном управлении учреждения</t>
  </si>
  <si>
    <t>в связи с аварийным состоянием (требуется ремонт)</t>
  </si>
  <si>
    <t>в связи с аварийным состоянием (подлежит списанию)</t>
  </si>
  <si>
    <t>излишнее имущество (подлежит передаче в казну РФ)</t>
  </si>
  <si>
    <t>2.6.3. Направления использования транспортных средств</t>
  </si>
  <si>
    <t>Транспортные средства, непосредственно используемые в целях оказания услуг, выполнения работ</t>
  </si>
  <si>
    <t>Транспортные средства, используемые в общехозяйственных целях</t>
  </si>
  <si>
    <t>в целях обслуживания административно-управленческого персонала</t>
  </si>
  <si>
    <t>в иных целях</t>
  </si>
  <si>
    <t>в оперативном управлении учреждения, ед.</t>
  </si>
  <si>
    <t>по договорам аренды, ед.</t>
  </si>
  <si>
    <t>по договорам безвозмездного пользования, ед.</t>
  </si>
  <si>
    <t>2.6.4. Сведения о расходах на содержание транспортных средств</t>
  </si>
  <si>
    <t>Расходы на содержание транспортных средств</t>
  </si>
  <si>
    <t>всего за отчетный период</t>
  </si>
  <si>
    <t>на обслуживание транспортных средств</t>
  </si>
  <si>
    <t>содержание гаражей</t>
  </si>
  <si>
    <t>уплата транспортного налога</t>
  </si>
  <si>
    <t>расходы на горюче-смазочные материалы</t>
  </si>
  <si>
    <t>приобретение (замена) колес, шин, дисков</t>
  </si>
  <si>
    <t>расходы на ОСАГО</t>
  </si>
  <si>
    <t>ремонт, включая приобретение запасных частей</t>
  </si>
  <si>
    <t>техобслуживание сторонними организациями</t>
  </si>
  <si>
    <t>аренда гаражей, парковочных мест</t>
  </si>
  <si>
    <t>водителей</t>
  </si>
  <si>
    <t>обслуживающего персонала гаражей</t>
  </si>
  <si>
    <t>административного персонала гаражей</t>
  </si>
  <si>
    <t>Руководитель учреждения</t>
  </si>
  <si>
    <t>Исполнитель_____________</t>
  </si>
  <si>
    <t>Тел. _________________________</t>
  </si>
  <si>
    <t>2.7 Сведения об имуществе, за исключением земельных участков, переданном в аренду</t>
  </si>
  <si>
    <t>Вид объекта</t>
  </si>
  <si>
    <t>Объем переданного имущества</t>
  </si>
  <si>
    <t>Направление использования</t>
  </si>
  <si>
    <t>Комментарий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</si>
</sst>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8"/>
      <color rgb="FF000000"/>
      <name val="Verdana"/>
    </font>
    <font>
      <b/>
      <sz val="1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1D1D1D"/>
      <name val="Verdana"/>
    </font>
  </fonts>
  <fills count="2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4" fillId="16" borderId="14" applyBorder="0">
      <alignment horizontal="center" wrapText="1"/>
    </xf>
    <xf numFmtId="0" fontId="15" fillId="17" borderId="15" applyBorder="0">
      <alignment horizontal="center" vertical="center" wrapText="1"/>
    </xf>
    <xf numFmtId="0" fontId="17" fillId="19" borderId="17" applyBorder="0">
      <alignment horizontal="right" vertical="center" wrapText="1"/>
    </xf>
    <xf numFmtId="0" fontId="21" fillId="23" borderId="21" applyBorder="0">
      <alignment horizontal="center" vertical="center" wrapText="1"/>
    </xf>
    <xf numFmtId="0" fontId="22" fillId="24" borderId="22" applyBorder="0">
      <alignment horizontal="center" vertical="center" wrapText="1"/>
    </xf>
  </cellStyleXfs>
  <cellXfs count="27">
    <xf numFmtId="0" fontId="0" fillId="2" borderId="0" xfId="0">
      <alignment horizontal="left" vertical="center"/>
    </xf>
    <xf numFmtId="0" fontId="8" fillId="10" borderId="8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4" fontId="4" fillId="6" borderId="4" xfId="0" applyNumberFormat="1" applyFont="1" applyFill="1" applyBorder="1" applyAlignment="1">
      <alignment horizontal="right" vertical="center" wrapText="1" indent="1"/>
    </xf>
    <xf numFmtId="0" fontId="10" fillId="12" borderId="10" xfId="0" applyFont="1" applyFill="1" applyBorder="1" applyAlignment="1">
      <alignment horizontal="right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5" fillId="17" borderId="15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>
      <alignment horizontal="right" vertical="center" wrapText="1"/>
    </xf>
    <xf numFmtId="0" fontId="18" fillId="20" borderId="18" xfId="0" applyFont="1" applyFill="1" applyBorder="1" applyAlignment="1">
      <alignment horizontal="right" vertical="center" wrapText="1"/>
    </xf>
    <xf numFmtId="4" fontId="19" fillId="21" borderId="19" xfId="0" applyNumberFormat="1" applyFont="1" applyFill="1" applyBorder="1" applyAlignment="1">
      <alignment horizontal="right" vertical="center" wrapText="1" indent="1"/>
    </xf>
    <xf numFmtId="0" fontId="20" fillId="22" borderId="20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center" vertical="center" wrapText="1"/>
    </xf>
    <xf numFmtId="0" fontId="16" fillId="18" borderId="16" xfId="0" applyFont="1" applyFill="1" applyBorder="1" applyAlignment="1">
      <alignment horizontal="left" vertical="center" wrapText="1"/>
    </xf>
    <xf numFmtId="0" fontId="17" fillId="19" borderId="17" xfId="0" applyFont="1" applyFill="1" applyBorder="1" applyAlignment="1">
      <alignment horizontal="right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5" fillId="17" borderId="15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0" fillId="2" borderId="0" xfId="0">
      <alignment horizontal="left" vertical="center"/>
    </xf>
  </cellXfs>
  <cellStyles count="10">
    <cellStyle name="bold_border_center_str" xfId="8"/>
    <cellStyle name="border_center_str" xfId="2"/>
    <cellStyle name="bottom_center_str" xfId="6"/>
    <cellStyle name="center_bottom_str8" xfId="5"/>
    <cellStyle name="left_str" xfId="4"/>
    <cellStyle name="right_str" xfId="7"/>
    <cellStyle name="table_head" xfId="9"/>
    <cellStyle name="title" xfId="1"/>
    <cellStyle name="title8" xfId="3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workbookViewId="0">
      <selection activeCell="A2" sqref="A2:G2"/>
    </sheetView>
  </sheetViews>
  <sheetFormatPr defaultRowHeight="10.5" x14ac:dyDescent="0.15"/>
  <cols>
    <col min="1" max="4" width="28.7109375" customWidth="1"/>
    <col min="5" max="5" width="22.85546875" customWidth="1"/>
    <col min="6" max="9" width="28.7109375" customWidth="1"/>
  </cols>
  <sheetData>
    <row r="1" spans="1:7" ht="20.100000000000001" customHeight="1" x14ac:dyDescent="0.15"/>
    <row r="2" spans="1:7" ht="99.95" customHeight="1" x14ac:dyDescent="0.15">
      <c r="A2" s="1" t="s">
        <v>0</v>
      </c>
      <c r="B2" s="1"/>
      <c r="C2" s="1"/>
      <c r="D2" s="1"/>
      <c r="E2" s="1"/>
      <c r="F2" s="1"/>
      <c r="G2" s="1"/>
    </row>
    <row r="3" spans="1:7" ht="30" customHeight="1" x14ac:dyDescent="0.15">
      <c r="A3" s="1" t="s">
        <v>1</v>
      </c>
      <c r="B3" s="1"/>
      <c r="C3" s="1"/>
      <c r="D3" s="1"/>
      <c r="E3" s="1"/>
      <c r="F3" s="1"/>
      <c r="G3" s="1"/>
    </row>
    <row r="4" spans="1:7" ht="30" customHeight="1" x14ac:dyDescent="0.15">
      <c r="G4" s="3" t="s">
        <v>2</v>
      </c>
    </row>
    <row r="5" spans="1:7" ht="30" customHeight="1" x14ac:dyDescent="0.15">
      <c r="F5" s="11" t="s">
        <v>3</v>
      </c>
      <c r="G5" s="3" t="s">
        <v>4</v>
      </c>
    </row>
    <row r="6" spans="1:7" ht="30" customHeight="1" x14ac:dyDescent="0.15">
      <c r="A6" s="2" t="s">
        <v>5</v>
      </c>
      <c r="B6" s="2"/>
      <c r="C6" s="16" t="s">
        <v>6</v>
      </c>
      <c r="D6" s="16"/>
      <c r="E6" s="16"/>
      <c r="F6" s="11" t="s">
        <v>7</v>
      </c>
      <c r="G6" s="3" t="s">
        <v>8</v>
      </c>
    </row>
    <row r="7" spans="1:7" ht="30" customHeight="1" x14ac:dyDescent="0.15">
      <c r="A7" s="2" t="s">
        <v>9</v>
      </c>
      <c r="B7" s="2"/>
      <c r="C7" s="16" t="s">
        <v>10</v>
      </c>
      <c r="D7" s="16"/>
      <c r="E7" s="16"/>
      <c r="F7" s="11" t="s">
        <v>11</v>
      </c>
      <c r="G7" s="3" t="s">
        <v>12</v>
      </c>
    </row>
    <row r="8" spans="1:7" ht="30" customHeight="1" x14ac:dyDescent="0.15">
      <c r="A8" s="2"/>
      <c r="B8" s="2"/>
      <c r="C8" s="17"/>
      <c r="D8" s="17"/>
      <c r="E8" s="17"/>
      <c r="F8" s="11" t="s">
        <v>13</v>
      </c>
      <c r="G8" s="3" t="s">
        <v>14</v>
      </c>
    </row>
    <row r="9" spans="1:7" ht="30" customHeight="1" x14ac:dyDescent="0.15">
      <c r="A9" s="2"/>
      <c r="B9" s="2"/>
      <c r="C9" s="18"/>
      <c r="D9" s="18"/>
      <c r="E9" s="18"/>
      <c r="F9" s="11" t="s">
        <v>15</v>
      </c>
      <c r="G9" s="3" t="s">
        <v>16</v>
      </c>
    </row>
    <row r="10" spans="1:7" ht="30" customHeight="1" x14ac:dyDescent="0.15"/>
    <row r="11" spans="1:7" ht="30" customHeight="1" x14ac:dyDescent="0.15">
      <c r="A11" s="1"/>
      <c r="B11" s="1"/>
      <c r="C11" s="1"/>
      <c r="D11" s="1"/>
      <c r="E11" s="1"/>
      <c r="F11" s="1"/>
      <c r="G11" s="1"/>
    </row>
    <row r="12" spans="1:7" ht="36" customHeight="1" x14ac:dyDescent="0.15">
      <c r="A12" s="3" t="s">
        <v>17</v>
      </c>
      <c r="B12" s="19" t="s">
        <v>18</v>
      </c>
      <c r="C12" s="19"/>
      <c r="D12" s="19" t="s">
        <v>6</v>
      </c>
      <c r="E12" s="19"/>
      <c r="F12" s="19"/>
      <c r="G12" s="19"/>
    </row>
    <row r="13" spans="1:7" ht="18" customHeight="1" x14ac:dyDescent="0.15">
      <c r="A13" s="3" t="s">
        <v>19</v>
      </c>
      <c r="B13" s="19" t="s">
        <v>20</v>
      </c>
      <c r="C13" s="19"/>
      <c r="D13" s="19" t="s">
        <v>21</v>
      </c>
      <c r="E13" s="19"/>
      <c r="F13" s="19"/>
      <c r="G13" s="19"/>
    </row>
    <row r="14" spans="1:7" x14ac:dyDescent="0.15">
      <c r="A14" s="3" t="s">
        <v>22</v>
      </c>
      <c r="B14" s="19" t="s">
        <v>23</v>
      </c>
      <c r="C14" s="19"/>
      <c r="D14" s="19"/>
      <c r="E14" s="19"/>
      <c r="F14" s="19"/>
      <c r="G14" s="19"/>
    </row>
    <row r="15" spans="1:7" ht="18" customHeight="1" x14ac:dyDescent="0.15">
      <c r="A15" s="3" t="s">
        <v>24</v>
      </c>
      <c r="B15" s="19" t="s">
        <v>25</v>
      </c>
      <c r="C15" s="19"/>
      <c r="D15" s="19" t="s">
        <v>26</v>
      </c>
      <c r="E15" s="19"/>
      <c r="F15" s="19"/>
      <c r="G15" s="19"/>
    </row>
    <row r="16" spans="1:7" ht="18" customHeight="1" x14ac:dyDescent="0.15">
      <c r="A16" s="3" t="s">
        <v>27</v>
      </c>
      <c r="B16" s="19" t="s">
        <v>28</v>
      </c>
      <c r="C16" s="19"/>
      <c r="D16" s="19" t="s">
        <v>29</v>
      </c>
      <c r="E16" s="19"/>
      <c r="F16" s="19"/>
      <c r="G16" s="19"/>
    </row>
    <row r="17" spans="1:7" x14ac:dyDescent="0.15">
      <c r="A17" s="3" t="s">
        <v>30</v>
      </c>
      <c r="B17" s="19" t="s">
        <v>31</v>
      </c>
      <c r="C17" s="19"/>
      <c r="D17" s="19"/>
      <c r="E17" s="19"/>
      <c r="F17" s="19"/>
      <c r="G17" s="19"/>
    </row>
    <row r="18" spans="1:7" ht="18" customHeight="1" x14ac:dyDescent="0.15">
      <c r="A18" s="3" t="s">
        <v>32</v>
      </c>
      <c r="B18" s="19" t="s">
        <v>33</v>
      </c>
      <c r="C18" s="19"/>
      <c r="D18" s="19" t="s">
        <v>34</v>
      </c>
      <c r="E18" s="19"/>
      <c r="F18" s="19"/>
      <c r="G18" s="19"/>
    </row>
    <row r="19" spans="1:7" ht="18" customHeight="1" x14ac:dyDescent="0.15">
      <c r="A19" s="3" t="s">
        <v>35</v>
      </c>
      <c r="B19" s="19" t="s">
        <v>36</v>
      </c>
      <c r="C19" s="19"/>
      <c r="D19" s="19" t="s">
        <v>37</v>
      </c>
      <c r="E19" s="19"/>
      <c r="F19" s="19"/>
      <c r="G19" s="19"/>
    </row>
    <row r="20" spans="1:7" ht="30" customHeight="1" x14ac:dyDescent="0.15">
      <c r="A20" s="3" t="s">
        <v>38</v>
      </c>
      <c r="B20" s="19" t="s">
        <v>39</v>
      </c>
      <c r="C20" s="19"/>
      <c r="D20" s="19" t="s">
        <v>40</v>
      </c>
      <c r="E20" s="19"/>
      <c r="F20" s="19"/>
      <c r="G20" s="19"/>
    </row>
    <row r="21" spans="1:7" ht="33" customHeight="1" x14ac:dyDescent="0.15">
      <c r="A21" s="3" t="s">
        <v>41</v>
      </c>
      <c r="B21" s="19" t="s">
        <v>42</v>
      </c>
      <c r="C21" s="19"/>
      <c r="D21" s="19" t="s">
        <v>40</v>
      </c>
      <c r="E21" s="19"/>
      <c r="F21" s="19"/>
      <c r="G21" s="19"/>
    </row>
    <row r="22" spans="1:7" ht="33" customHeight="1" x14ac:dyDescent="0.15">
      <c r="A22" s="3" t="s">
        <v>43</v>
      </c>
      <c r="B22" s="19" t="s">
        <v>44</v>
      </c>
      <c r="C22" s="19"/>
      <c r="D22" s="19" t="s">
        <v>40</v>
      </c>
      <c r="E22" s="19"/>
      <c r="F22" s="19"/>
      <c r="G22" s="19"/>
    </row>
    <row r="23" spans="1:7" ht="75" customHeight="1" x14ac:dyDescent="0.15">
      <c r="A23" s="3" t="s">
        <v>45</v>
      </c>
      <c r="B23" s="19" t="s">
        <v>46</v>
      </c>
      <c r="C23" s="19"/>
      <c r="D23" s="19" t="s">
        <v>40</v>
      </c>
      <c r="E23" s="19"/>
      <c r="F23" s="19"/>
      <c r="G23" s="19"/>
    </row>
    <row r="24" spans="1:7" ht="18" customHeight="1" x14ac:dyDescent="0.15">
      <c r="A24" s="3" t="s">
        <v>47</v>
      </c>
      <c r="B24" s="19" t="s">
        <v>48</v>
      </c>
      <c r="C24" s="19"/>
      <c r="D24" s="19" t="s">
        <v>49</v>
      </c>
      <c r="E24" s="19"/>
      <c r="F24" s="19"/>
      <c r="G24" s="19"/>
    </row>
    <row r="25" spans="1:7" x14ac:dyDescent="0.15">
      <c r="A25" s="3" t="s">
        <v>50</v>
      </c>
      <c r="B25" s="19" t="s">
        <v>51</v>
      </c>
      <c r="C25" s="19"/>
      <c r="D25" s="19"/>
      <c r="E25" s="19"/>
      <c r="F25" s="19"/>
      <c r="G25" s="19"/>
    </row>
    <row r="26" spans="1:7" x14ac:dyDescent="0.15">
      <c r="A26" s="3" t="s">
        <v>52</v>
      </c>
      <c r="B26" s="19" t="s">
        <v>53</v>
      </c>
      <c r="C26" s="19"/>
      <c r="D26" s="19"/>
      <c r="E26" s="19"/>
      <c r="F26" s="19"/>
      <c r="G26" s="19"/>
    </row>
    <row r="27" spans="1:7" ht="18" customHeight="1" x14ac:dyDescent="0.15">
      <c r="A27" s="3" t="s">
        <v>54</v>
      </c>
      <c r="B27" s="19" t="s">
        <v>9</v>
      </c>
      <c r="C27" s="19"/>
      <c r="D27" s="19" t="s">
        <v>10</v>
      </c>
      <c r="E27" s="19"/>
      <c r="F27" s="19"/>
      <c r="G27" s="19"/>
    </row>
    <row r="28" spans="1:7" ht="18" customHeight="1" x14ac:dyDescent="0.15">
      <c r="A28" s="3" t="s">
        <v>55</v>
      </c>
      <c r="B28" s="19" t="s">
        <v>56</v>
      </c>
      <c r="C28" s="19"/>
      <c r="D28" s="19" t="s">
        <v>57</v>
      </c>
      <c r="E28" s="19"/>
      <c r="F28" s="19"/>
      <c r="G28" s="19"/>
    </row>
    <row r="29" spans="1:7" ht="15" customHeight="1" x14ac:dyDescent="0.15"/>
    <row r="30" spans="1:7" ht="20.100000000000001" customHeight="1" x14ac:dyDescent="0.15">
      <c r="A30" s="20" t="s">
        <v>58</v>
      </c>
      <c r="B30" s="20"/>
      <c r="C30" s="20"/>
      <c r="E30" s="20" t="s">
        <v>58</v>
      </c>
      <c r="F30" s="20"/>
      <c r="G30" s="20"/>
    </row>
    <row r="31" spans="1:7" ht="20.100000000000001" customHeight="1" x14ac:dyDescent="0.15">
      <c r="A31" s="21" t="s">
        <v>59</v>
      </c>
      <c r="B31" s="21"/>
      <c r="C31" s="21"/>
      <c r="E31" s="21" t="s">
        <v>60</v>
      </c>
      <c r="F31" s="21"/>
      <c r="G31" s="21"/>
    </row>
    <row r="32" spans="1:7" ht="20.100000000000001" customHeight="1" x14ac:dyDescent="0.15">
      <c r="A32" s="21" t="s">
        <v>61</v>
      </c>
      <c r="B32" s="21"/>
      <c r="C32" s="21"/>
      <c r="E32" s="21" t="s">
        <v>62</v>
      </c>
      <c r="F32" s="21"/>
      <c r="G32" s="21"/>
    </row>
    <row r="33" spans="1:7" ht="20.100000000000001" customHeight="1" x14ac:dyDescent="0.15">
      <c r="A33" s="21" t="s">
        <v>63</v>
      </c>
      <c r="B33" s="21"/>
      <c r="C33" s="21"/>
      <c r="E33" s="21" t="s">
        <v>64</v>
      </c>
      <c r="F33" s="21"/>
      <c r="G33" s="21"/>
    </row>
    <row r="34" spans="1:7" ht="20.100000000000001" customHeight="1" x14ac:dyDescent="0.15">
      <c r="A34" s="21" t="s">
        <v>65</v>
      </c>
      <c r="B34" s="21"/>
      <c r="C34" s="21"/>
      <c r="E34" s="21" t="s">
        <v>66</v>
      </c>
      <c r="F34" s="21"/>
      <c r="G34" s="21"/>
    </row>
    <row r="35" spans="1:7" ht="20.100000000000001" customHeight="1" x14ac:dyDescent="0.15">
      <c r="A35" s="21" t="s">
        <v>67</v>
      </c>
      <c r="B35" s="21"/>
      <c r="C35" s="21"/>
      <c r="E35" s="21" t="s">
        <v>68</v>
      </c>
      <c r="F35" s="21"/>
      <c r="G35" s="21"/>
    </row>
    <row r="36" spans="1:7" ht="20.100000000000001" customHeight="1" x14ac:dyDescent="0.15">
      <c r="A36" s="22" t="s">
        <v>69</v>
      </c>
      <c r="B36" s="22"/>
      <c r="C36" s="22"/>
      <c r="E36" s="22" t="s">
        <v>70</v>
      </c>
      <c r="F36" s="22"/>
      <c r="G36" s="22"/>
    </row>
  </sheetData>
  <sheetProtection password="D513" sheet="1" objects="1" scenarios="1"/>
  <mergeCells count="59">
    <mergeCell ref="A34:C34"/>
    <mergeCell ref="E34:G34"/>
    <mergeCell ref="A35:C35"/>
    <mergeCell ref="E35:G35"/>
    <mergeCell ref="A36:C36"/>
    <mergeCell ref="E36:G36"/>
    <mergeCell ref="A31:C31"/>
    <mergeCell ref="E31:G31"/>
    <mergeCell ref="A32:C32"/>
    <mergeCell ref="E32:G32"/>
    <mergeCell ref="A33:C33"/>
    <mergeCell ref="E33:G33"/>
    <mergeCell ref="B27:C27"/>
    <mergeCell ref="D27:G27"/>
    <mergeCell ref="B28:C28"/>
    <mergeCell ref="D28:G28"/>
    <mergeCell ref="A30:C30"/>
    <mergeCell ref="E30:G30"/>
    <mergeCell ref="B24:C24"/>
    <mergeCell ref="D24:G24"/>
    <mergeCell ref="B25:C25"/>
    <mergeCell ref="D25:G25"/>
    <mergeCell ref="B26:C26"/>
    <mergeCell ref="D26:G26"/>
    <mergeCell ref="B21:C21"/>
    <mergeCell ref="D21:G21"/>
    <mergeCell ref="B22:C22"/>
    <mergeCell ref="D22:G22"/>
    <mergeCell ref="B23:C23"/>
    <mergeCell ref="D23:G23"/>
    <mergeCell ref="B18:C18"/>
    <mergeCell ref="D18:G18"/>
    <mergeCell ref="B19:C19"/>
    <mergeCell ref="D19:G19"/>
    <mergeCell ref="B20:C20"/>
    <mergeCell ref="D20:G20"/>
    <mergeCell ref="B15:C15"/>
    <mergeCell ref="D15:G15"/>
    <mergeCell ref="B16:C16"/>
    <mergeCell ref="D16:G16"/>
    <mergeCell ref="B17:C17"/>
    <mergeCell ref="D17:G17"/>
    <mergeCell ref="B12:C12"/>
    <mergeCell ref="D12:G12"/>
    <mergeCell ref="B13:C13"/>
    <mergeCell ref="D13:G13"/>
    <mergeCell ref="B14:C14"/>
    <mergeCell ref="D14:G14"/>
    <mergeCell ref="A8:B8"/>
    <mergeCell ref="C8:E8"/>
    <mergeCell ref="A9:B9"/>
    <mergeCell ref="C9:E9"/>
    <mergeCell ref="A11:G11"/>
    <mergeCell ref="A2:G2"/>
    <mergeCell ref="A3:G3"/>
    <mergeCell ref="A6:B6"/>
    <mergeCell ref="C6:E6"/>
    <mergeCell ref="A7:B7"/>
    <mergeCell ref="C7:E7"/>
  </mergeCells>
  <phoneticPr fontId="0" type="noConversion"/>
  <pageMargins left="0.4" right="0.4" top="0.4" bottom="0.4" header="0.1" footer="0.1"/>
  <pageSetup paperSize="9" scale="77" fitToHeight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sqref="A1:A6"/>
    </sheetView>
  </sheetViews>
  <sheetFormatPr defaultRowHeight="10.5" x14ac:dyDescent="0.15"/>
  <cols>
    <col min="1" max="1" width="66.85546875" customWidth="1"/>
    <col min="2" max="14" width="24.85546875" customWidth="1"/>
  </cols>
  <sheetData>
    <row r="1" spans="1:14" ht="30" customHeight="1" x14ac:dyDescent="0.15">
      <c r="A1" s="23" t="s">
        <v>250</v>
      </c>
      <c r="B1" s="23" t="s">
        <v>74</v>
      </c>
      <c r="C1" s="23" t="s">
        <v>270</v>
      </c>
      <c r="D1" s="23"/>
      <c r="E1" s="23"/>
      <c r="F1" s="23"/>
      <c r="G1" s="23"/>
      <c r="H1" s="23"/>
      <c r="I1" s="23" t="s">
        <v>270</v>
      </c>
      <c r="J1" s="23"/>
      <c r="K1" s="23"/>
      <c r="L1" s="23"/>
      <c r="M1" s="23"/>
      <c r="N1" s="23"/>
    </row>
    <row r="2" spans="1:14" ht="30" customHeight="1" x14ac:dyDescent="0.15">
      <c r="A2" s="23"/>
      <c r="B2" s="23"/>
      <c r="C2" s="23" t="s">
        <v>187</v>
      </c>
      <c r="D2" s="23"/>
      <c r="E2" s="23"/>
      <c r="F2" s="23"/>
      <c r="G2" s="23"/>
      <c r="H2" s="23"/>
      <c r="I2" s="23" t="s">
        <v>187</v>
      </c>
      <c r="J2" s="23"/>
      <c r="K2" s="23"/>
      <c r="L2" s="23"/>
      <c r="M2" s="23"/>
      <c r="N2" s="23"/>
    </row>
    <row r="3" spans="1:14" ht="30" customHeight="1" x14ac:dyDescent="0.15">
      <c r="A3" s="23"/>
      <c r="B3" s="23"/>
      <c r="C3" s="23" t="s">
        <v>271</v>
      </c>
      <c r="D3" s="23"/>
      <c r="E3" s="23"/>
      <c r="F3" s="23"/>
      <c r="G3" s="23"/>
      <c r="H3" s="23"/>
      <c r="I3" s="23" t="s">
        <v>272</v>
      </c>
      <c r="J3" s="23"/>
      <c r="K3" s="23"/>
      <c r="L3" s="23"/>
      <c r="M3" s="23"/>
      <c r="N3" s="23"/>
    </row>
    <row r="4" spans="1:14" ht="30" customHeight="1" x14ac:dyDescent="0.15">
      <c r="A4" s="23"/>
      <c r="B4" s="23"/>
      <c r="C4" s="23" t="s">
        <v>258</v>
      </c>
      <c r="D4" s="23" t="s">
        <v>259</v>
      </c>
      <c r="E4" s="23" t="s">
        <v>260</v>
      </c>
      <c r="F4" s="23"/>
      <c r="G4" s="23" t="s">
        <v>261</v>
      </c>
      <c r="H4" s="23" t="s">
        <v>262</v>
      </c>
      <c r="I4" s="23" t="s">
        <v>258</v>
      </c>
      <c r="J4" s="23" t="s">
        <v>259</v>
      </c>
      <c r="K4" s="23" t="s">
        <v>260</v>
      </c>
      <c r="L4" s="23"/>
      <c r="M4" s="23" t="s">
        <v>261</v>
      </c>
      <c r="N4" s="23" t="s">
        <v>262</v>
      </c>
    </row>
    <row r="5" spans="1:14" ht="30" customHeight="1" x14ac:dyDescent="0.15">
      <c r="A5" s="23"/>
      <c r="B5" s="23"/>
      <c r="C5" s="23"/>
      <c r="D5" s="23"/>
      <c r="E5" s="23" t="s">
        <v>187</v>
      </c>
      <c r="F5" s="23"/>
      <c r="G5" s="23"/>
      <c r="H5" s="23"/>
      <c r="I5" s="23"/>
      <c r="J5" s="23"/>
      <c r="K5" s="23" t="s">
        <v>187</v>
      </c>
      <c r="L5" s="23"/>
      <c r="M5" s="23"/>
      <c r="N5" s="23"/>
    </row>
    <row r="6" spans="1:14" ht="30" customHeight="1" x14ac:dyDescent="0.15">
      <c r="A6" s="23"/>
      <c r="B6" s="23"/>
      <c r="C6" s="23"/>
      <c r="D6" s="23"/>
      <c r="E6" s="3" t="s">
        <v>265</v>
      </c>
      <c r="F6" s="3" t="s">
        <v>266</v>
      </c>
      <c r="G6" s="23"/>
      <c r="H6" s="23"/>
      <c r="I6" s="23"/>
      <c r="J6" s="23"/>
      <c r="K6" s="3" t="s">
        <v>265</v>
      </c>
      <c r="L6" s="3" t="s">
        <v>266</v>
      </c>
      <c r="M6" s="23"/>
      <c r="N6" s="23"/>
    </row>
    <row r="7" spans="1:14" ht="20.100000000000001" customHeight="1" x14ac:dyDescent="0.15">
      <c r="A7" s="3" t="s">
        <v>17</v>
      </c>
      <c r="B7" s="3" t="s">
        <v>19</v>
      </c>
      <c r="C7" s="3" t="s">
        <v>22</v>
      </c>
      <c r="D7" s="3" t="s">
        <v>24</v>
      </c>
      <c r="E7" s="3" t="s">
        <v>27</v>
      </c>
      <c r="F7" s="3" t="s">
        <v>30</v>
      </c>
      <c r="G7" s="3" t="s">
        <v>32</v>
      </c>
      <c r="H7" s="3" t="s">
        <v>35</v>
      </c>
      <c r="I7" s="3" t="s">
        <v>38</v>
      </c>
      <c r="J7" s="3" t="s">
        <v>41</v>
      </c>
      <c r="K7" s="3" t="s">
        <v>43</v>
      </c>
      <c r="L7" s="3" t="s">
        <v>45</v>
      </c>
      <c r="M7" s="3" t="s">
        <v>47</v>
      </c>
      <c r="N7" s="3" t="s">
        <v>50</v>
      </c>
    </row>
    <row r="8" spans="1:14" ht="20.100000000000001" customHeight="1" x14ac:dyDescent="0.15">
      <c r="A8" s="14" t="s">
        <v>267</v>
      </c>
      <c r="B8" s="3" t="s">
        <v>84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</row>
    <row r="9" spans="1:14" ht="20.100000000000001" customHeight="1" x14ac:dyDescent="0.15">
      <c r="A9" s="4" t="s">
        <v>238</v>
      </c>
      <c r="B9" s="3" t="s">
        <v>239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0.100000000000001" customHeight="1" x14ac:dyDescent="0.15">
      <c r="A10" s="4" t="s">
        <v>240</v>
      </c>
      <c r="B10" s="3"/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20.100000000000001" customHeight="1" x14ac:dyDescent="0.15">
      <c r="A11" s="14" t="s">
        <v>268</v>
      </c>
      <c r="B11" s="3" t="s">
        <v>94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</row>
    <row r="12" spans="1:14" ht="20.100000000000001" customHeight="1" x14ac:dyDescent="0.15">
      <c r="A12" s="4" t="s">
        <v>238</v>
      </c>
      <c r="B12" s="3" t="s">
        <v>242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20.100000000000001" customHeight="1" x14ac:dyDescent="0.15">
      <c r="A13" s="4" t="s">
        <v>243</v>
      </c>
      <c r="B13" s="3"/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</row>
    <row r="14" spans="1:14" ht="20.100000000000001" customHeight="1" x14ac:dyDescent="0.15">
      <c r="A14" s="4" t="s">
        <v>244</v>
      </c>
      <c r="B14" s="3"/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</row>
    <row r="15" spans="1:14" ht="20.100000000000001" customHeight="1" x14ac:dyDescent="0.15">
      <c r="A15" s="14" t="s">
        <v>269</v>
      </c>
      <c r="B15" s="3" t="s">
        <v>156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</row>
    <row r="16" spans="1:14" ht="20.100000000000001" customHeight="1" x14ac:dyDescent="0.15">
      <c r="A16" s="4" t="s">
        <v>238</v>
      </c>
      <c r="B16" s="3" t="s">
        <v>158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20.100000000000001" customHeight="1" x14ac:dyDescent="0.15">
      <c r="A17" s="4" t="s">
        <v>246</v>
      </c>
      <c r="B17" s="3"/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</row>
    <row r="18" spans="1:14" ht="20.100000000000001" customHeight="1" x14ac:dyDescent="0.15">
      <c r="A18" s="4" t="s">
        <v>247</v>
      </c>
      <c r="B18" s="3"/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</row>
    <row r="19" spans="1:14" ht="20.100000000000001" customHeight="1" x14ac:dyDescent="0.15">
      <c r="A19" s="4" t="s">
        <v>248</v>
      </c>
      <c r="B19" s="3"/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</row>
    <row r="20" spans="1:14" ht="20.100000000000001" customHeight="1" x14ac:dyDescent="0.15">
      <c r="A20" s="12" t="s">
        <v>101</v>
      </c>
      <c r="B20" s="15" t="s">
        <v>102</v>
      </c>
      <c r="C20" s="13">
        <f>VLOOKUP("1000",$B:$Z,2,0) + VLOOKUP("2000",$B:$Z,2,0) + VLOOKUP("3000",$B:$Z,2,0)</f>
        <v>0</v>
      </c>
      <c r="D20" s="13">
        <f>VLOOKUP("1000",$B:$Z,3,0) + VLOOKUP("2000",$B:$Z,3,0) + VLOOKUP("3000",$B:$Z,3,0)</f>
        <v>0</v>
      </c>
      <c r="E20" s="13">
        <f>VLOOKUP("1000",$B:$Z,4,0) + VLOOKUP("2000",$B:$Z,4,0) + VLOOKUP("3000",$B:$Z,4,0)</f>
        <v>0</v>
      </c>
      <c r="F20" s="13">
        <f>VLOOKUP("1000",$B:$Z,5,0) + VLOOKUP("2000",$B:$Z,5,0) + VLOOKUP("3000",$B:$Z,5,0)</f>
        <v>0</v>
      </c>
      <c r="G20" s="13">
        <f>VLOOKUP("1000",$B:$Z,6,0) + VLOOKUP("2000",$B:$Z,6,0) + VLOOKUP("3000",$B:$Z,6,0)</f>
        <v>0</v>
      </c>
      <c r="H20" s="13">
        <f>VLOOKUP("1000",$B:$Z,7,0) + VLOOKUP("2000",$B:$Z,7,0) + VLOOKUP("3000",$B:$Z,7,0)</f>
        <v>0</v>
      </c>
      <c r="I20" s="13">
        <f>VLOOKUP("1000",$B:$Z,8,0) + VLOOKUP("2000",$B:$Z,8,0) + VLOOKUP("3000",$B:$Z,8,0)</f>
        <v>0</v>
      </c>
      <c r="J20" s="13">
        <f>VLOOKUP("1000",$B:$Z,9,0) + VLOOKUP("2000",$B:$Z,9,0) + VLOOKUP("3000",$B:$Z,9,0)</f>
        <v>0</v>
      </c>
      <c r="K20" s="13">
        <f>VLOOKUP("1000",$B:$Z,10,0) + VLOOKUP("2000",$B:$Z,10,0) + VLOOKUP("3000",$B:$Z,10,0)</f>
        <v>0</v>
      </c>
      <c r="L20" s="13">
        <f>VLOOKUP("1000",$B:$Z,11,0) + VLOOKUP("2000",$B:$Z,11,0) + VLOOKUP("3000",$B:$Z,11,0)</f>
        <v>0</v>
      </c>
      <c r="M20" s="13">
        <f>VLOOKUP("1000",$B:$Z,12,0) + VLOOKUP("2000",$B:$Z,12,0) + VLOOKUP("3000",$B:$Z,12,0)</f>
        <v>0</v>
      </c>
      <c r="N20" s="13">
        <f>VLOOKUP("1000",$B:$Z,13,0) + VLOOKUP("2000",$B:$Z,13,0) + VLOOKUP("3000",$B:$Z,13,0)</f>
        <v>0</v>
      </c>
    </row>
  </sheetData>
  <sheetProtection sheet="1" objects="1" scenarios="1"/>
  <mergeCells count="20">
    <mergeCell ref="M4:M6"/>
    <mergeCell ref="N4:N6"/>
    <mergeCell ref="E5:F5"/>
    <mergeCell ref="K5:L5"/>
    <mergeCell ref="A1:A6"/>
    <mergeCell ref="B1:B6"/>
    <mergeCell ref="C1:H1"/>
    <mergeCell ref="I1:N1"/>
    <mergeCell ref="C2:H2"/>
    <mergeCell ref="I2:N2"/>
    <mergeCell ref="C3:H3"/>
    <mergeCell ref="I3:N3"/>
    <mergeCell ref="C4:C6"/>
    <mergeCell ref="D4:D6"/>
    <mergeCell ref="E4:F4"/>
    <mergeCell ref="G4:G6"/>
    <mergeCell ref="H4:H6"/>
    <mergeCell ref="I4:I6"/>
    <mergeCell ref="J4:J6"/>
    <mergeCell ref="K4:L4"/>
  </mergeCells>
  <phoneticPr fontId="0" type="noConversion"/>
  <pageMargins left="0.4" right="0.4" top="0.4" bottom="0.4" header="0.1" footer="0.1"/>
  <pageSetup paperSize="9" scale="38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workbookViewId="0">
      <selection sqref="A1:G1"/>
    </sheetView>
  </sheetViews>
  <sheetFormatPr defaultRowHeight="10.5" x14ac:dyDescent="0.15"/>
  <cols>
    <col min="1" max="1" width="66.85546875" customWidth="1"/>
    <col min="2" max="7" width="24.85546875" customWidth="1"/>
  </cols>
  <sheetData>
    <row r="1" spans="1:7" ht="50.1" customHeight="1" x14ac:dyDescent="0.15">
      <c r="A1" s="1" t="s">
        <v>273</v>
      </c>
      <c r="B1" s="1"/>
      <c r="C1" s="1"/>
      <c r="D1" s="1"/>
      <c r="E1" s="1"/>
      <c r="F1" s="1"/>
      <c r="G1" s="1"/>
    </row>
    <row r="2" spans="1:7" ht="30" customHeight="1" x14ac:dyDescent="0.15">
      <c r="A2" s="23" t="s">
        <v>274</v>
      </c>
      <c r="B2" s="23" t="s">
        <v>275</v>
      </c>
      <c r="C2" s="23" t="s">
        <v>276</v>
      </c>
      <c r="D2" s="23"/>
      <c r="E2" s="23"/>
      <c r="F2" s="23" t="s">
        <v>277</v>
      </c>
      <c r="G2" s="23" t="s">
        <v>278</v>
      </c>
    </row>
    <row r="3" spans="1:7" ht="30" customHeight="1" x14ac:dyDescent="0.15">
      <c r="A3" s="23"/>
      <c r="B3" s="23"/>
      <c r="C3" s="3" t="s">
        <v>279</v>
      </c>
      <c r="D3" s="3" t="s">
        <v>111</v>
      </c>
      <c r="E3" s="3" t="s">
        <v>112</v>
      </c>
      <c r="F3" s="23"/>
      <c r="G3" s="23"/>
    </row>
    <row r="4" spans="1:7" ht="20.100000000000001" customHeight="1" x14ac:dyDescent="0.15">
      <c r="A4" s="3" t="s">
        <v>17</v>
      </c>
      <c r="B4" s="3" t="s">
        <v>19</v>
      </c>
      <c r="C4" s="3" t="s">
        <v>22</v>
      </c>
      <c r="D4" s="3" t="s">
        <v>24</v>
      </c>
      <c r="E4" s="3" t="s">
        <v>27</v>
      </c>
      <c r="F4" s="3" t="s">
        <v>30</v>
      </c>
      <c r="G4" s="3" t="s">
        <v>32</v>
      </c>
    </row>
    <row r="5" spans="1:7" ht="20.100000000000001" customHeight="1" x14ac:dyDescent="0.15">
      <c r="A5" s="14" t="s">
        <v>280</v>
      </c>
      <c r="B5" s="15" t="s">
        <v>179</v>
      </c>
      <c r="C5" s="15" t="s">
        <v>179</v>
      </c>
      <c r="D5" s="15" t="s">
        <v>179</v>
      </c>
      <c r="E5" s="15" t="s">
        <v>179</v>
      </c>
      <c r="F5" s="15" t="s">
        <v>179</v>
      </c>
      <c r="G5" s="15" t="s">
        <v>179</v>
      </c>
    </row>
    <row r="6" spans="1:7" ht="20.100000000000001" customHeight="1" x14ac:dyDescent="0.15">
      <c r="A6" s="14" t="s">
        <v>281</v>
      </c>
      <c r="B6" s="15" t="s">
        <v>179</v>
      </c>
      <c r="C6" s="15" t="s">
        <v>179</v>
      </c>
      <c r="D6" s="15" t="s">
        <v>179</v>
      </c>
      <c r="E6" s="15" t="s">
        <v>179</v>
      </c>
      <c r="F6" s="15" t="s">
        <v>179</v>
      </c>
      <c r="G6" s="15" t="s">
        <v>179</v>
      </c>
    </row>
  </sheetData>
  <sheetProtection sheet="1" objects="1" scenarios="1"/>
  <mergeCells count="6">
    <mergeCell ref="A1:G1"/>
    <mergeCell ref="A2:A3"/>
    <mergeCell ref="B2:B3"/>
    <mergeCell ref="C2:E2"/>
    <mergeCell ref="F2:F3"/>
    <mergeCell ref="G2:G3"/>
  </mergeCells>
  <phoneticPr fontId="0" type="noConversion"/>
  <pageMargins left="0.4" right="0.4" top="0.4" bottom="0.4" header="0.1" footer="0.1"/>
  <pageSetup paperSize="9" scale="70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workbookViewId="0">
      <selection sqref="A1:F1"/>
    </sheetView>
  </sheetViews>
  <sheetFormatPr defaultRowHeight="10.5" x14ac:dyDescent="0.15"/>
  <cols>
    <col min="1" max="1" width="76.42578125" customWidth="1"/>
    <col min="2" max="2" width="22.85546875" customWidth="1"/>
    <col min="3" max="6" width="28.7109375" customWidth="1"/>
  </cols>
  <sheetData>
    <row r="1" spans="1:6" ht="50.1" customHeight="1" x14ac:dyDescent="0.15">
      <c r="A1" s="1" t="s">
        <v>282</v>
      </c>
      <c r="B1" s="1"/>
      <c r="C1" s="1"/>
      <c r="D1" s="1"/>
      <c r="E1" s="1"/>
      <c r="F1" s="1"/>
    </row>
    <row r="2" spans="1:6" ht="30" customHeight="1" x14ac:dyDescent="0.15">
      <c r="A2" s="18" t="s">
        <v>283</v>
      </c>
      <c r="B2" s="18"/>
      <c r="C2" s="18"/>
      <c r="D2" s="18"/>
      <c r="E2" s="18"/>
      <c r="F2" s="18"/>
    </row>
    <row r="3" spans="1:6" ht="30" customHeight="1" x14ac:dyDescent="0.15">
      <c r="F3" s="3" t="s">
        <v>2</v>
      </c>
    </row>
    <row r="4" spans="1:6" ht="30" customHeight="1" x14ac:dyDescent="0.15">
      <c r="E4" s="11" t="s">
        <v>3</v>
      </c>
      <c r="F4" s="3" t="s">
        <v>4</v>
      </c>
    </row>
    <row r="5" spans="1:6" ht="30" customHeight="1" x14ac:dyDescent="0.15">
      <c r="A5" s="7" t="s">
        <v>5</v>
      </c>
      <c r="B5" s="24" t="s">
        <v>6</v>
      </c>
      <c r="C5" s="24"/>
      <c r="D5" s="24"/>
      <c r="E5" s="11" t="s">
        <v>7</v>
      </c>
      <c r="F5" s="3" t="s">
        <v>8</v>
      </c>
    </row>
    <row r="6" spans="1:6" ht="30" customHeight="1" x14ac:dyDescent="0.15">
      <c r="A6" s="7" t="s">
        <v>9</v>
      </c>
      <c r="B6" s="24" t="s">
        <v>10</v>
      </c>
      <c r="C6" s="24"/>
      <c r="D6" s="24"/>
      <c r="E6" s="11" t="s">
        <v>11</v>
      </c>
      <c r="F6" s="3" t="s">
        <v>12</v>
      </c>
    </row>
    <row r="7" spans="1:6" ht="30" customHeight="1" x14ac:dyDescent="0.15">
      <c r="A7" s="7" t="s">
        <v>284</v>
      </c>
      <c r="B7" s="24" t="s">
        <v>285</v>
      </c>
      <c r="C7" s="24"/>
      <c r="D7" s="24"/>
      <c r="E7" s="11" t="s">
        <v>286</v>
      </c>
      <c r="F7" s="3" t="s">
        <v>14</v>
      </c>
    </row>
    <row r="8" spans="1:6" ht="30" customHeight="1" x14ac:dyDescent="0.15">
      <c r="A8" s="7" t="s">
        <v>287</v>
      </c>
      <c r="B8" s="18"/>
      <c r="C8" s="18"/>
      <c r="D8" s="18"/>
      <c r="E8" s="11" t="s">
        <v>15</v>
      </c>
      <c r="F8" s="3" t="s">
        <v>16</v>
      </c>
    </row>
    <row r="9" spans="1:6" ht="30" customHeight="1" x14ac:dyDescent="0.15">
      <c r="A9" s="7" t="s">
        <v>288</v>
      </c>
      <c r="B9" s="18"/>
      <c r="C9" s="18"/>
      <c r="D9" s="18"/>
      <c r="E9" s="11" t="s">
        <v>289</v>
      </c>
      <c r="F9" s="3" t="s">
        <v>290</v>
      </c>
    </row>
    <row r="10" spans="1:6" ht="30" customHeight="1" x14ac:dyDescent="0.15"/>
    <row r="11" spans="1:6" ht="30" customHeight="1" x14ac:dyDescent="0.15">
      <c r="A11" s="25" t="s">
        <v>291</v>
      </c>
      <c r="B11" s="25"/>
      <c r="C11" s="25"/>
      <c r="D11" s="25"/>
      <c r="E11" s="25"/>
      <c r="F11" s="25"/>
    </row>
    <row r="12" spans="1:6" ht="50.1" customHeight="1" x14ac:dyDescent="0.15">
      <c r="A12" s="23" t="s">
        <v>135</v>
      </c>
      <c r="B12" s="23" t="s">
        <v>74</v>
      </c>
      <c r="C12" s="23" t="s">
        <v>292</v>
      </c>
      <c r="D12" s="23"/>
      <c r="E12" s="23" t="s">
        <v>293</v>
      </c>
      <c r="F12" s="23" t="s">
        <v>294</v>
      </c>
    </row>
    <row r="13" spans="1:6" ht="50.1" customHeight="1" x14ac:dyDescent="0.15">
      <c r="A13" s="23"/>
      <c r="B13" s="23"/>
      <c r="C13" s="3" t="s">
        <v>295</v>
      </c>
      <c r="D13" s="3" t="s">
        <v>296</v>
      </c>
      <c r="E13" s="23"/>
      <c r="F13" s="23"/>
    </row>
    <row r="14" spans="1:6" ht="20.100000000000001" customHeight="1" x14ac:dyDescent="0.15">
      <c r="A14" s="3" t="s">
        <v>17</v>
      </c>
      <c r="B14" s="3" t="s">
        <v>19</v>
      </c>
      <c r="C14" s="3" t="s">
        <v>22</v>
      </c>
      <c r="D14" s="3" t="s">
        <v>24</v>
      </c>
      <c r="E14" s="3" t="s">
        <v>27</v>
      </c>
      <c r="F14" s="3" t="s">
        <v>30</v>
      </c>
    </row>
    <row r="15" spans="1:6" ht="54.95" customHeight="1" x14ac:dyDescent="0.15">
      <c r="A15" s="4" t="s">
        <v>297</v>
      </c>
      <c r="B15" s="3" t="s">
        <v>195</v>
      </c>
      <c r="C15" s="5">
        <v>102431004.17</v>
      </c>
      <c r="D15" s="5">
        <v>93729677.959999993</v>
      </c>
      <c r="E15" s="5">
        <f t="shared" ref="E15:E47" si="0">IF(AND(C15=0,D15=0),0,IF(D15&gt;0,(C15-D15)/D15*100,IF(C15&gt;0,(C15-D15)/C15*100)))</f>
        <v>9.2834269778600742</v>
      </c>
      <c r="F15" s="5">
        <v>95.439802775404942</v>
      </c>
    </row>
    <row r="16" spans="1:6" ht="110.1" customHeight="1" x14ac:dyDescent="0.15">
      <c r="A16" s="4" t="s">
        <v>298</v>
      </c>
      <c r="B16" s="3" t="s">
        <v>205</v>
      </c>
      <c r="C16" s="5">
        <v>0</v>
      </c>
      <c r="D16" s="5">
        <v>0</v>
      </c>
      <c r="E16" s="5">
        <f t="shared" si="0"/>
        <v>0</v>
      </c>
      <c r="F16" s="5">
        <v>0</v>
      </c>
    </row>
    <row r="17" spans="1:6" ht="54.95" customHeight="1" x14ac:dyDescent="0.15">
      <c r="A17" s="4" t="s">
        <v>299</v>
      </c>
      <c r="B17" s="3" t="s">
        <v>214</v>
      </c>
      <c r="C17" s="5">
        <v>4774357.9400000004</v>
      </c>
      <c r="D17" s="5">
        <v>1958040</v>
      </c>
      <c r="E17" s="5">
        <f t="shared" si="0"/>
        <v>143.83352434066722</v>
      </c>
      <c r="F17" s="5">
        <v>4.4484947098296974</v>
      </c>
    </row>
    <row r="18" spans="1:6" ht="54.95" customHeight="1" x14ac:dyDescent="0.15">
      <c r="A18" s="4" t="s">
        <v>300</v>
      </c>
      <c r="B18" s="3" t="s">
        <v>301</v>
      </c>
      <c r="C18" s="5">
        <v>0</v>
      </c>
      <c r="D18" s="5">
        <v>0</v>
      </c>
      <c r="E18" s="5">
        <f t="shared" si="0"/>
        <v>0</v>
      </c>
      <c r="F18" s="5">
        <v>0</v>
      </c>
    </row>
    <row r="19" spans="1:6" ht="54.95" customHeight="1" x14ac:dyDescent="0.15">
      <c r="A19" s="4" t="s">
        <v>302</v>
      </c>
      <c r="B19" s="3" t="s">
        <v>303</v>
      </c>
      <c r="C19" s="5">
        <v>0</v>
      </c>
      <c r="D19" s="5">
        <v>0</v>
      </c>
      <c r="E19" s="5">
        <f t="shared" si="0"/>
        <v>0</v>
      </c>
      <c r="F19" s="5">
        <v>0</v>
      </c>
    </row>
    <row r="20" spans="1:6" ht="54.95" customHeight="1" x14ac:dyDescent="0.15">
      <c r="A20" s="4" t="s">
        <v>304</v>
      </c>
      <c r="B20" s="3" t="s">
        <v>305</v>
      </c>
      <c r="C20" s="5">
        <v>0</v>
      </c>
      <c r="D20" s="5">
        <v>0</v>
      </c>
      <c r="E20" s="5">
        <f t="shared" si="0"/>
        <v>0</v>
      </c>
      <c r="F20" s="5">
        <v>0</v>
      </c>
    </row>
    <row r="21" spans="1:6" ht="54.95" customHeight="1" x14ac:dyDescent="0.15">
      <c r="A21" s="4" t="s">
        <v>306</v>
      </c>
      <c r="B21" s="3" t="s">
        <v>307</v>
      </c>
      <c r="C21" s="5">
        <v>0</v>
      </c>
      <c r="D21" s="5">
        <v>0</v>
      </c>
      <c r="E21" s="5">
        <f t="shared" si="0"/>
        <v>0</v>
      </c>
      <c r="F21" s="5">
        <v>0</v>
      </c>
    </row>
    <row r="22" spans="1:6" ht="110.1" customHeight="1" x14ac:dyDescent="0.15">
      <c r="A22" s="4" t="s">
        <v>308</v>
      </c>
      <c r="B22" s="3" t="s">
        <v>309</v>
      </c>
      <c r="C22" s="5">
        <v>0</v>
      </c>
      <c r="D22" s="5">
        <v>0</v>
      </c>
      <c r="E22" s="5">
        <f t="shared" si="0"/>
        <v>0</v>
      </c>
      <c r="F22" s="5">
        <v>0</v>
      </c>
    </row>
    <row r="23" spans="1:6" ht="110.1" customHeight="1" x14ac:dyDescent="0.15">
      <c r="A23" s="4" t="s">
        <v>310</v>
      </c>
      <c r="B23" s="3" t="s">
        <v>311</v>
      </c>
      <c r="C23" s="5">
        <v>0</v>
      </c>
      <c r="D23" s="5">
        <v>0</v>
      </c>
      <c r="E23" s="5">
        <f t="shared" si="0"/>
        <v>0</v>
      </c>
      <c r="F23" s="5">
        <v>0</v>
      </c>
    </row>
    <row r="24" spans="1:6" ht="110.1" customHeight="1" x14ac:dyDescent="0.15">
      <c r="A24" s="4" t="s">
        <v>312</v>
      </c>
      <c r="B24" s="3" t="s">
        <v>313</v>
      </c>
      <c r="C24" s="5">
        <v>119885</v>
      </c>
      <c r="D24" s="5">
        <v>24000</v>
      </c>
      <c r="E24" s="5">
        <f t="shared" si="0"/>
        <v>399.52083333333331</v>
      </c>
      <c r="F24" s="5">
        <v>0.11170251476535362</v>
      </c>
    </row>
    <row r="25" spans="1:6" ht="54.95" customHeight="1" x14ac:dyDescent="0.15">
      <c r="A25" s="4" t="s">
        <v>314</v>
      </c>
      <c r="B25" s="3" t="s">
        <v>315</v>
      </c>
      <c r="C25" s="5">
        <v>0</v>
      </c>
      <c r="D25" s="5">
        <v>0</v>
      </c>
      <c r="E25" s="5">
        <f t="shared" si="0"/>
        <v>0</v>
      </c>
      <c r="F25" s="5">
        <v>0</v>
      </c>
    </row>
    <row r="26" spans="1:6" ht="110.1" customHeight="1" x14ac:dyDescent="0.15">
      <c r="A26" s="4" t="s">
        <v>316</v>
      </c>
      <c r="B26" s="3" t="s">
        <v>317</v>
      </c>
      <c r="C26" s="5">
        <v>0</v>
      </c>
      <c r="D26" s="5">
        <v>0</v>
      </c>
      <c r="E26" s="5">
        <f t="shared" si="0"/>
        <v>0</v>
      </c>
      <c r="F26" s="5">
        <v>0</v>
      </c>
    </row>
    <row r="27" spans="1:6" ht="110.1" customHeight="1" x14ac:dyDescent="0.15">
      <c r="A27" s="4" t="s">
        <v>318</v>
      </c>
      <c r="B27" s="3" t="s">
        <v>319</v>
      </c>
      <c r="C27" s="5">
        <v>0</v>
      </c>
      <c r="D27" s="5">
        <v>0</v>
      </c>
      <c r="E27" s="5">
        <f t="shared" si="0"/>
        <v>0</v>
      </c>
      <c r="F27" s="5">
        <v>0</v>
      </c>
    </row>
    <row r="28" spans="1:6" ht="110.1" customHeight="1" x14ac:dyDescent="0.15">
      <c r="A28" s="4" t="s">
        <v>320</v>
      </c>
      <c r="B28" s="3" t="s">
        <v>321</v>
      </c>
      <c r="C28" s="5">
        <v>0</v>
      </c>
      <c r="D28" s="5">
        <v>0</v>
      </c>
      <c r="E28" s="5">
        <f t="shared" si="0"/>
        <v>0</v>
      </c>
      <c r="F28" s="5">
        <v>0</v>
      </c>
    </row>
    <row r="29" spans="1:6" ht="54.95" customHeight="1" x14ac:dyDescent="0.15">
      <c r="A29" s="4" t="s">
        <v>322</v>
      </c>
      <c r="B29" s="3" t="s">
        <v>323</v>
      </c>
      <c r="C29" s="5">
        <v>0</v>
      </c>
      <c r="D29" s="5">
        <v>0</v>
      </c>
      <c r="E29" s="5">
        <f t="shared" si="0"/>
        <v>0</v>
      </c>
      <c r="F29" s="5">
        <v>0</v>
      </c>
    </row>
    <row r="30" spans="1:6" ht="110.1" customHeight="1" x14ac:dyDescent="0.15">
      <c r="A30" s="4" t="s">
        <v>324</v>
      </c>
      <c r="B30" s="3" t="s">
        <v>325</v>
      </c>
      <c r="C30" s="5">
        <v>0</v>
      </c>
      <c r="D30" s="5">
        <v>0</v>
      </c>
      <c r="E30" s="5">
        <f t="shared" si="0"/>
        <v>0</v>
      </c>
      <c r="F30" s="5">
        <v>0</v>
      </c>
    </row>
    <row r="31" spans="1:6" ht="110.1" customHeight="1" x14ac:dyDescent="0.15">
      <c r="A31" s="4" t="s">
        <v>326</v>
      </c>
      <c r="B31" s="3" t="s">
        <v>327</v>
      </c>
      <c r="C31" s="5">
        <v>0</v>
      </c>
      <c r="D31" s="5">
        <v>0</v>
      </c>
      <c r="E31" s="5">
        <f t="shared" si="0"/>
        <v>0</v>
      </c>
      <c r="F31" s="5">
        <v>0</v>
      </c>
    </row>
    <row r="32" spans="1:6" ht="110.1" customHeight="1" x14ac:dyDescent="0.15">
      <c r="A32" s="4" t="s">
        <v>328</v>
      </c>
      <c r="B32" s="3" t="s">
        <v>329</v>
      </c>
      <c r="C32" s="5">
        <v>0</v>
      </c>
      <c r="D32" s="5">
        <v>0</v>
      </c>
      <c r="E32" s="5">
        <f t="shared" si="0"/>
        <v>0</v>
      </c>
      <c r="F32" s="5">
        <v>0</v>
      </c>
    </row>
    <row r="33" spans="1:6" ht="54.95" customHeight="1" x14ac:dyDescent="0.15">
      <c r="A33" s="4" t="s">
        <v>330</v>
      </c>
      <c r="B33" s="3" t="s">
        <v>331</v>
      </c>
      <c r="C33" s="5">
        <v>0</v>
      </c>
      <c r="D33" s="5">
        <v>0</v>
      </c>
      <c r="E33" s="5">
        <f t="shared" si="0"/>
        <v>0</v>
      </c>
      <c r="F33" s="5">
        <v>0</v>
      </c>
    </row>
    <row r="34" spans="1:6" ht="110.1" customHeight="1" x14ac:dyDescent="0.15">
      <c r="A34" s="4" t="s">
        <v>332</v>
      </c>
      <c r="B34" s="3" t="s">
        <v>333</v>
      </c>
      <c r="C34" s="5">
        <v>0</v>
      </c>
      <c r="D34" s="5">
        <v>0</v>
      </c>
      <c r="E34" s="5">
        <f t="shared" si="0"/>
        <v>0</v>
      </c>
      <c r="F34" s="5">
        <v>0</v>
      </c>
    </row>
    <row r="35" spans="1:6" ht="54.95" customHeight="1" x14ac:dyDescent="0.15">
      <c r="A35" s="4" t="s">
        <v>334</v>
      </c>
      <c r="B35" s="3" t="s">
        <v>335</v>
      </c>
      <c r="C35" s="5">
        <v>0</v>
      </c>
      <c r="D35" s="5">
        <v>0</v>
      </c>
      <c r="E35" s="5">
        <f t="shared" si="0"/>
        <v>0</v>
      </c>
      <c r="F35" s="5">
        <v>0</v>
      </c>
    </row>
    <row r="36" spans="1:6" ht="54.95" customHeight="1" x14ac:dyDescent="0.15">
      <c r="A36" s="4" t="s">
        <v>336</v>
      </c>
      <c r="B36" s="3" t="s">
        <v>337</v>
      </c>
      <c r="C36" s="5">
        <v>0</v>
      </c>
      <c r="D36" s="5">
        <v>0</v>
      </c>
      <c r="E36" s="5">
        <f t="shared" si="0"/>
        <v>0</v>
      </c>
      <c r="F36" s="5">
        <v>0</v>
      </c>
    </row>
    <row r="37" spans="1:6" ht="54.95" customHeight="1" x14ac:dyDescent="0.15">
      <c r="A37" s="4" t="s">
        <v>338</v>
      </c>
      <c r="B37" s="3" t="s">
        <v>339</v>
      </c>
      <c r="C37" s="5">
        <v>0</v>
      </c>
      <c r="D37" s="5">
        <v>0</v>
      </c>
      <c r="E37" s="5">
        <f t="shared" si="0"/>
        <v>0</v>
      </c>
      <c r="F37" s="5">
        <v>0</v>
      </c>
    </row>
    <row r="38" spans="1:6" ht="54.95" customHeight="1" x14ac:dyDescent="0.15">
      <c r="A38" s="4" t="s">
        <v>340</v>
      </c>
      <c r="B38" s="3" t="s">
        <v>341</v>
      </c>
      <c r="C38" s="5">
        <v>0</v>
      </c>
      <c r="D38" s="5">
        <v>0</v>
      </c>
      <c r="E38" s="5">
        <f t="shared" si="0"/>
        <v>0</v>
      </c>
      <c r="F38" s="5">
        <v>0</v>
      </c>
    </row>
    <row r="39" spans="1:6" ht="54.95" customHeight="1" x14ac:dyDescent="0.15">
      <c r="A39" s="4" t="s">
        <v>342</v>
      </c>
      <c r="B39" s="3" t="s">
        <v>343</v>
      </c>
      <c r="C39" s="5">
        <v>0</v>
      </c>
      <c r="D39" s="5">
        <v>0</v>
      </c>
      <c r="E39" s="5">
        <f t="shared" si="0"/>
        <v>0</v>
      </c>
      <c r="F39" s="5">
        <v>0</v>
      </c>
    </row>
    <row r="40" spans="1:6" ht="110.1" customHeight="1" x14ac:dyDescent="0.15">
      <c r="A40" s="4" t="s">
        <v>344</v>
      </c>
      <c r="B40" s="3" t="s">
        <v>345</v>
      </c>
      <c r="C40" s="5">
        <v>0</v>
      </c>
      <c r="D40" s="5">
        <v>0</v>
      </c>
      <c r="E40" s="5">
        <f t="shared" si="0"/>
        <v>0</v>
      </c>
      <c r="F40" s="5">
        <v>0</v>
      </c>
    </row>
    <row r="41" spans="1:6" ht="54.95" customHeight="1" x14ac:dyDescent="0.15">
      <c r="A41" s="4" t="s">
        <v>346</v>
      </c>
      <c r="B41" s="3" t="s">
        <v>347</v>
      </c>
      <c r="C41" s="5">
        <v>0</v>
      </c>
      <c r="D41" s="5">
        <v>0</v>
      </c>
      <c r="E41" s="5">
        <f t="shared" si="0"/>
        <v>0</v>
      </c>
      <c r="F41" s="5">
        <v>0</v>
      </c>
    </row>
    <row r="42" spans="1:6" ht="54.95" customHeight="1" x14ac:dyDescent="0.15">
      <c r="A42" s="4" t="s">
        <v>348</v>
      </c>
      <c r="B42" s="3" t="s">
        <v>84</v>
      </c>
      <c r="C42" s="5">
        <v>0</v>
      </c>
      <c r="D42" s="5">
        <v>0</v>
      </c>
      <c r="E42" s="5">
        <f t="shared" si="0"/>
        <v>0</v>
      </c>
      <c r="F42" s="5">
        <v>0</v>
      </c>
    </row>
    <row r="43" spans="1:6" ht="54.95" customHeight="1" x14ac:dyDescent="0.15">
      <c r="A43" s="4" t="s">
        <v>349</v>
      </c>
      <c r="B43" s="3" t="s">
        <v>239</v>
      </c>
      <c r="C43" s="5">
        <v>0</v>
      </c>
      <c r="D43" s="5">
        <v>0</v>
      </c>
      <c r="E43" s="5">
        <f t="shared" si="0"/>
        <v>0</v>
      </c>
      <c r="F43" s="5">
        <v>0</v>
      </c>
    </row>
    <row r="44" spans="1:6" ht="54.95" customHeight="1" x14ac:dyDescent="0.15">
      <c r="A44" s="4" t="s">
        <v>350</v>
      </c>
      <c r="B44" s="3" t="s">
        <v>351</v>
      </c>
      <c r="C44" s="5">
        <v>0</v>
      </c>
      <c r="D44" s="5">
        <v>0</v>
      </c>
      <c r="E44" s="5">
        <f t="shared" si="0"/>
        <v>0</v>
      </c>
      <c r="F44" s="5">
        <v>0</v>
      </c>
    </row>
    <row r="45" spans="1:6" ht="54.95" customHeight="1" x14ac:dyDescent="0.15">
      <c r="A45" s="4" t="s">
        <v>352</v>
      </c>
      <c r="B45" s="3" t="s">
        <v>353</v>
      </c>
      <c r="C45" s="5">
        <v>0</v>
      </c>
      <c r="D45" s="5">
        <v>0</v>
      </c>
      <c r="E45" s="5">
        <f t="shared" si="0"/>
        <v>0</v>
      </c>
      <c r="F45" s="5">
        <v>0</v>
      </c>
    </row>
    <row r="46" spans="1:6" ht="54.95" customHeight="1" x14ac:dyDescent="0.15">
      <c r="A46" s="4" t="s">
        <v>354</v>
      </c>
      <c r="B46" s="3" t="s">
        <v>355</v>
      </c>
      <c r="C46" s="5">
        <v>0</v>
      </c>
      <c r="D46" s="5">
        <v>0</v>
      </c>
      <c r="E46" s="5">
        <f t="shared" si="0"/>
        <v>0</v>
      </c>
      <c r="F46" s="5">
        <v>0</v>
      </c>
    </row>
    <row r="47" spans="1:6" ht="54.95" customHeight="1" x14ac:dyDescent="0.15">
      <c r="A47" s="4" t="s">
        <v>356</v>
      </c>
      <c r="B47" s="3" t="s">
        <v>357</v>
      </c>
      <c r="C47" s="5">
        <v>0</v>
      </c>
      <c r="D47" s="5">
        <v>0</v>
      </c>
      <c r="E47" s="5">
        <f t="shared" si="0"/>
        <v>0</v>
      </c>
      <c r="F47" s="5">
        <v>0</v>
      </c>
    </row>
    <row r="48" spans="1:6" ht="20.100000000000001" customHeight="1" x14ac:dyDescent="0.15">
      <c r="A48" s="12" t="s">
        <v>101</v>
      </c>
      <c r="B48" s="15" t="s">
        <v>102</v>
      </c>
      <c r="C48" s="13">
        <v>107325247.11</v>
      </c>
      <c r="D48" s="13">
        <v>95711717.959999993</v>
      </c>
      <c r="E48" s="15" t="s">
        <v>179</v>
      </c>
      <c r="F48" s="15" t="s">
        <v>358</v>
      </c>
    </row>
    <row r="49" spans="2:5" ht="15" customHeight="1" x14ac:dyDescent="0.15"/>
    <row r="50" spans="2:5" ht="20.100000000000001" customHeight="1" x14ac:dyDescent="0.15">
      <c r="B50" s="20" t="s">
        <v>58</v>
      </c>
      <c r="C50" s="20"/>
      <c r="D50" s="20"/>
      <c r="E50" s="20"/>
    </row>
    <row r="51" spans="2:5" ht="20.100000000000001" customHeight="1" x14ac:dyDescent="0.15">
      <c r="B51" s="21" t="s">
        <v>60</v>
      </c>
      <c r="C51" s="21"/>
      <c r="D51" s="21"/>
      <c r="E51" s="21"/>
    </row>
    <row r="52" spans="2:5" ht="20.100000000000001" customHeight="1" x14ac:dyDescent="0.15">
      <c r="B52" s="21" t="s">
        <v>62</v>
      </c>
      <c r="C52" s="21"/>
      <c r="D52" s="21"/>
      <c r="E52" s="21"/>
    </row>
    <row r="53" spans="2:5" ht="20.100000000000001" customHeight="1" x14ac:dyDescent="0.15">
      <c r="B53" s="21" t="s">
        <v>64</v>
      </c>
      <c r="C53" s="21"/>
      <c r="D53" s="21"/>
      <c r="E53" s="21"/>
    </row>
    <row r="54" spans="2:5" ht="20.100000000000001" customHeight="1" x14ac:dyDescent="0.15">
      <c r="B54" s="21" t="s">
        <v>66</v>
      </c>
      <c r="C54" s="21"/>
      <c r="D54" s="21"/>
      <c r="E54" s="21"/>
    </row>
    <row r="55" spans="2:5" ht="20.100000000000001" customHeight="1" x14ac:dyDescent="0.15">
      <c r="B55" s="21" t="s">
        <v>68</v>
      </c>
      <c r="C55" s="21"/>
      <c r="D55" s="21"/>
      <c r="E55" s="21"/>
    </row>
    <row r="56" spans="2:5" ht="20.100000000000001" customHeight="1" x14ac:dyDescent="0.15">
      <c r="B56" s="22" t="s">
        <v>70</v>
      </c>
      <c r="C56" s="22"/>
      <c r="D56" s="22"/>
      <c r="E56" s="22"/>
    </row>
  </sheetData>
  <sheetProtection sheet="1" objects="1" scenarios="1"/>
  <mergeCells count="20">
    <mergeCell ref="B55:E55"/>
    <mergeCell ref="B56:E56"/>
    <mergeCell ref="B50:E50"/>
    <mergeCell ref="B51:E51"/>
    <mergeCell ref="B52:E52"/>
    <mergeCell ref="B53:E53"/>
    <mergeCell ref="B54:E54"/>
    <mergeCell ref="B8:D8"/>
    <mergeCell ref="B9:D9"/>
    <mergeCell ref="A11:F11"/>
    <mergeCell ref="A12:A13"/>
    <mergeCell ref="B12:B13"/>
    <mergeCell ref="C12:D12"/>
    <mergeCell ref="E12:E13"/>
    <mergeCell ref="F12:F13"/>
    <mergeCell ref="A1:F1"/>
    <mergeCell ref="A2:F2"/>
    <mergeCell ref="B5:D5"/>
    <mergeCell ref="B6:D6"/>
    <mergeCell ref="B7:D7"/>
  </mergeCells>
  <phoneticPr fontId="0" type="noConversion"/>
  <pageMargins left="0.4" right="0.4" top="0.4" bottom="0.4" header="0.1" footer="0.1"/>
  <pageSetup paperSize="9" scale="70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workbookViewId="0">
      <selection sqref="A1:T1"/>
    </sheetView>
  </sheetViews>
  <sheetFormatPr defaultRowHeight="10.5" x14ac:dyDescent="0.15"/>
  <cols>
    <col min="1" max="1" width="76.42578125" customWidth="1"/>
    <col min="2" max="2" width="19.140625" customWidth="1"/>
    <col min="3" max="20" width="22.85546875" customWidth="1"/>
  </cols>
  <sheetData>
    <row r="1" spans="1:20" ht="30" customHeight="1" x14ac:dyDescent="0.15">
      <c r="A1" s="25" t="s">
        <v>359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ht="50.1" customHeight="1" x14ac:dyDescent="0.15">
      <c r="A2" s="23" t="s">
        <v>135</v>
      </c>
      <c r="B2" s="23" t="s">
        <v>74</v>
      </c>
      <c r="C2" s="23" t="s">
        <v>360</v>
      </c>
      <c r="D2" s="23" t="s">
        <v>361</v>
      </c>
      <c r="E2" s="23" t="s">
        <v>362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50.1" customHeight="1" x14ac:dyDescent="0.15">
      <c r="A3" s="23"/>
      <c r="B3" s="23"/>
      <c r="C3" s="23"/>
      <c r="D3" s="23"/>
      <c r="E3" s="23" t="s">
        <v>258</v>
      </c>
      <c r="F3" s="23" t="s">
        <v>363</v>
      </c>
      <c r="G3" s="23" t="s">
        <v>259</v>
      </c>
      <c r="H3" s="23" t="s">
        <v>363</v>
      </c>
      <c r="I3" s="23" t="s">
        <v>260</v>
      </c>
      <c r="J3" s="23"/>
      <c r="K3" s="23"/>
      <c r="L3" s="23"/>
      <c r="M3" s="23" t="s">
        <v>261</v>
      </c>
      <c r="N3" s="23" t="s">
        <v>363</v>
      </c>
      <c r="O3" s="23" t="s">
        <v>364</v>
      </c>
      <c r="P3" s="23" t="s">
        <v>363</v>
      </c>
      <c r="Q3" s="23" t="s">
        <v>238</v>
      </c>
      <c r="R3" s="23"/>
      <c r="S3" s="23"/>
      <c r="T3" s="23"/>
    </row>
    <row r="4" spans="1:20" ht="50.1" customHeight="1" x14ac:dyDescent="0.15">
      <c r="A4" s="23"/>
      <c r="B4" s="23"/>
      <c r="C4" s="23"/>
      <c r="D4" s="23"/>
      <c r="E4" s="23"/>
      <c r="F4" s="23"/>
      <c r="G4" s="23"/>
      <c r="H4" s="23"/>
      <c r="I4" s="3" t="s">
        <v>265</v>
      </c>
      <c r="J4" s="3" t="s">
        <v>363</v>
      </c>
      <c r="K4" s="3" t="s">
        <v>266</v>
      </c>
      <c r="L4" s="3" t="s">
        <v>363</v>
      </c>
      <c r="M4" s="23"/>
      <c r="N4" s="23"/>
      <c r="O4" s="23"/>
      <c r="P4" s="23"/>
      <c r="Q4" s="3" t="s">
        <v>365</v>
      </c>
      <c r="R4" s="3" t="s">
        <v>363</v>
      </c>
      <c r="S4" s="3" t="s">
        <v>366</v>
      </c>
      <c r="T4" s="3" t="s">
        <v>363</v>
      </c>
    </row>
    <row r="5" spans="1:20" ht="20.100000000000001" customHeight="1" x14ac:dyDescent="0.15">
      <c r="A5" s="3" t="s">
        <v>17</v>
      </c>
      <c r="B5" s="3" t="s">
        <v>19</v>
      </c>
      <c r="C5" s="3" t="s">
        <v>22</v>
      </c>
      <c r="D5" s="3" t="s">
        <v>24</v>
      </c>
      <c r="E5" s="3" t="s">
        <v>27</v>
      </c>
      <c r="F5" s="3" t="s">
        <v>30</v>
      </c>
      <c r="G5" s="3" t="s">
        <v>32</v>
      </c>
      <c r="H5" s="3" t="s">
        <v>35</v>
      </c>
      <c r="I5" s="3" t="s">
        <v>38</v>
      </c>
      <c r="J5" s="3" t="s">
        <v>41</v>
      </c>
      <c r="K5" s="3" t="s">
        <v>43</v>
      </c>
      <c r="L5" s="3" t="s">
        <v>45</v>
      </c>
      <c r="M5" s="3" t="s">
        <v>47</v>
      </c>
      <c r="N5" s="3" t="s">
        <v>50</v>
      </c>
      <c r="O5" s="3" t="s">
        <v>52</v>
      </c>
      <c r="P5" s="3" t="s">
        <v>54</v>
      </c>
      <c r="Q5" s="3" t="s">
        <v>55</v>
      </c>
      <c r="R5" s="3" t="s">
        <v>367</v>
      </c>
      <c r="S5" s="3" t="s">
        <v>368</v>
      </c>
      <c r="T5" s="3" t="s">
        <v>369</v>
      </c>
    </row>
    <row r="6" spans="1:20" ht="54.95" customHeight="1" x14ac:dyDescent="0.15">
      <c r="A6" s="4" t="s">
        <v>370</v>
      </c>
      <c r="B6" s="3" t="s">
        <v>195</v>
      </c>
      <c r="C6" s="5">
        <v>64322963.640000001</v>
      </c>
      <c r="D6" s="5">
        <v>59.932742175821858</v>
      </c>
      <c r="E6" s="5">
        <v>63442963.640000001</v>
      </c>
      <c r="F6" s="5">
        <v>61.937266117890097</v>
      </c>
      <c r="G6" s="5">
        <v>880000</v>
      </c>
      <c r="H6" s="5">
        <v>18.431797763365854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</row>
    <row r="7" spans="1:20" ht="54.95" customHeight="1" x14ac:dyDescent="0.15">
      <c r="A7" s="4" t="s">
        <v>371</v>
      </c>
      <c r="B7" s="3" t="s">
        <v>205</v>
      </c>
      <c r="C7" s="5">
        <v>19234535.02</v>
      </c>
      <c r="D7" s="5">
        <v>17.921724419871218</v>
      </c>
      <c r="E7" s="5">
        <v>18968775.02</v>
      </c>
      <c r="F7" s="5">
        <v>18.518587388363784</v>
      </c>
      <c r="G7" s="5">
        <v>265760</v>
      </c>
      <c r="H7" s="5">
        <v>5.5664029245364874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</row>
    <row r="8" spans="1:20" ht="54.95" customHeight="1" x14ac:dyDescent="0.15">
      <c r="A8" s="4" t="s">
        <v>372</v>
      </c>
      <c r="B8" s="3" t="s">
        <v>214</v>
      </c>
      <c r="C8" s="5">
        <v>23439768.449999999</v>
      </c>
      <c r="D8" s="5">
        <v>21.839938953018265</v>
      </c>
      <c r="E8" s="5">
        <v>19691285.510000002</v>
      </c>
      <c r="F8" s="5">
        <v>19.223950472377762</v>
      </c>
      <c r="G8" s="5">
        <v>3628597.94</v>
      </c>
      <c r="H8" s="5">
        <v>76.00179931209766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119885</v>
      </c>
      <c r="P8" s="5">
        <v>100</v>
      </c>
      <c r="Q8" s="5">
        <v>0</v>
      </c>
      <c r="R8" s="5">
        <v>0</v>
      </c>
      <c r="S8" s="5">
        <v>119885</v>
      </c>
      <c r="T8" s="5">
        <v>100</v>
      </c>
    </row>
    <row r="9" spans="1:20" ht="54.95" customHeight="1" x14ac:dyDescent="0.15">
      <c r="A9" s="4" t="s">
        <v>373</v>
      </c>
      <c r="B9" s="3" t="s">
        <v>374</v>
      </c>
      <c r="C9" s="5">
        <v>170080.94</v>
      </c>
      <c r="D9" s="5">
        <v>0.15847244202073005</v>
      </c>
      <c r="E9" s="5">
        <v>170080.94</v>
      </c>
      <c r="F9" s="5">
        <v>0.16604439386118341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</row>
    <row r="10" spans="1:20" ht="54.95" customHeight="1" x14ac:dyDescent="0.15">
      <c r="A10" s="4" t="s">
        <v>375</v>
      </c>
      <c r="B10" s="3" t="s">
        <v>376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</row>
    <row r="11" spans="1:20" ht="54.95" customHeight="1" x14ac:dyDescent="0.15">
      <c r="A11" s="4" t="s">
        <v>377</v>
      </c>
      <c r="B11" s="3" t="s">
        <v>378</v>
      </c>
      <c r="C11" s="5">
        <v>3400010.48</v>
      </c>
      <c r="D11" s="5">
        <v>3.1679502927351799</v>
      </c>
      <c r="E11" s="5">
        <v>3400010.48</v>
      </c>
      <c r="F11" s="5">
        <v>3.3193177276258661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</row>
    <row r="12" spans="1:20" ht="54.95" customHeight="1" x14ac:dyDescent="0.15">
      <c r="A12" s="4" t="s">
        <v>379</v>
      </c>
      <c r="B12" s="3" t="s">
        <v>380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</row>
    <row r="13" spans="1:20" ht="54.95" customHeight="1" x14ac:dyDescent="0.15">
      <c r="A13" s="4" t="s">
        <v>381</v>
      </c>
      <c r="B13" s="3" t="s">
        <v>382</v>
      </c>
      <c r="C13" s="5">
        <v>1622979.42</v>
      </c>
      <c r="D13" s="5">
        <v>1.5122065531669102</v>
      </c>
      <c r="E13" s="5">
        <v>1472979.42</v>
      </c>
      <c r="F13" s="5">
        <v>1.4380210678744925</v>
      </c>
      <c r="G13" s="5">
        <v>150000</v>
      </c>
      <c r="H13" s="5">
        <v>3.1417837096646339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</row>
    <row r="14" spans="1:20" ht="54.95" customHeight="1" x14ac:dyDescent="0.15">
      <c r="A14" s="4" t="s">
        <v>383</v>
      </c>
      <c r="B14" s="3" t="s">
        <v>384</v>
      </c>
      <c r="C14" s="5">
        <v>3145689.97</v>
      </c>
      <c r="D14" s="5">
        <v>2.9309878660478774</v>
      </c>
      <c r="E14" s="5">
        <v>3145689.97</v>
      </c>
      <c r="F14" s="5">
        <v>3.0710330290028631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</row>
    <row r="15" spans="1:20" ht="54.95" customHeight="1" x14ac:dyDescent="0.15">
      <c r="A15" s="4" t="s">
        <v>385</v>
      </c>
      <c r="B15" s="3" t="s">
        <v>386</v>
      </c>
      <c r="C15" s="5">
        <v>15101007.640000001</v>
      </c>
      <c r="D15" s="5">
        <v>14.070321799047568</v>
      </c>
      <c r="E15" s="5">
        <v>11502524.699999999</v>
      </c>
      <c r="F15" s="5">
        <v>11.229534254013357</v>
      </c>
      <c r="G15" s="5">
        <v>3478597.94</v>
      </c>
      <c r="H15" s="5">
        <v>72.860015602433023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119885</v>
      </c>
      <c r="P15" s="5">
        <v>100</v>
      </c>
      <c r="Q15" s="5">
        <v>0</v>
      </c>
      <c r="R15" s="5">
        <v>0</v>
      </c>
      <c r="S15" s="5">
        <v>0</v>
      </c>
      <c r="T15" s="5">
        <v>0</v>
      </c>
    </row>
    <row r="16" spans="1:20" ht="54.95" customHeight="1" x14ac:dyDescent="0.15">
      <c r="A16" s="4" t="s">
        <v>387</v>
      </c>
      <c r="B16" s="3" t="s">
        <v>301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</row>
    <row r="17" spans="1:20" ht="54.95" customHeight="1" x14ac:dyDescent="0.15">
      <c r="A17" s="4" t="s">
        <v>388</v>
      </c>
      <c r="B17" s="3" t="s">
        <v>303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</row>
    <row r="18" spans="1:20" ht="54.95" customHeight="1" x14ac:dyDescent="0.15">
      <c r="A18" s="4" t="s">
        <v>389</v>
      </c>
      <c r="B18" s="3" t="s">
        <v>309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</row>
    <row r="19" spans="1:20" ht="110.1" customHeight="1" x14ac:dyDescent="0.15">
      <c r="A19" s="4" t="s">
        <v>390</v>
      </c>
      <c r="B19" s="3" t="s">
        <v>313</v>
      </c>
      <c r="C19" s="5">
        <v>327980</v>
      </c>
      <c r="D19" s="5">
        <v>0.30559445128865725</v>
      </c>
      <c r="E19" s="5">
        <v>327980</v>
      </c>
      <c r="F19" s="5">
        <v>0.32019602136836106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</row>
    <row r="20" spans="1:20" ht="54.95" customHeight="1" x14ac:dyDescent="0.15">
      <c r="A20" s="4" t="s">
        <v>391</v>
      </c>
      <c r="B20" s="3" t="s">
        <v>392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</row>
    <row r="21" spans="1:20" ht="54.95" customHeight="1" x14ac:dyDescent="0.15">
      <c r="A21" s="4" t="s">
        <v>393</v>
      </c>
      <c r="B21" s="3" t="s">
        <v>394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</row>
    <row r="22" spans="1:20" ht="54.95" customHeight="1" x14ac:dyDescent="0.15">
      <c r="A22" s="4" t="s">
        <v>395</v>
      </c>
      <c r="B22" s="3" t="s">
        <v>396</v>
      </c>
      <c r="C22" s="5">
        <v>121361</v>
      </c>
      <c r="D22" s="5">
        <v>0.11307777365340184</v>
      </c>
      <c r="E22" s="5">
        <v>121361</v>
      </c>
      <c r="F22" s="5">
        <v>0.11848072854834339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</row>
    <row r="23" spans="1:20" ht="54.95" customHeight="1" x14ac:dyDescent="0.15">
      <c r="A23" s="4" t="s">
        <v>397</v>
      </c>
      <c r="B23" s="3" t="s">
        <v>398</v>
      </c>
      <c r="C23" s="5">
        <v>184551</v>
      </c>
      <c r="D23" s="5">
        <v>0.17195488011394899</v>
      </c>
      <c r="E23" s="5">
        <v>184551</v>
      </c>
      <c r="F23" s="5">
        <v>0.18017103463489359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</row>
    <row r="24" spans="1:20" ht="54.95" customHeight="1" x14ac:dyDescent="0.15">
      <c r="A24" s="4" t="s">
        <v>399</v>
      </c>
      <c r="B24" s="3" t="s">
        <v>400</v>
      </c>
      <c r="C24" s="5">
        <v>19468</v>
      </c>
      <c r="D24" s="5">
        <v>1.8139254764581926E-2</v>
      </c>
      <c r="E24" s="5">
        <v>19468</v>
      </c>
      <c r="F24" s="5">
        <v>1.9005964217328048E-2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</row>
    <row r="25" spans="1:20" ht="54.95" customHeight="1" x14ac:dyDescent="0.15">
      <c r="A25" s="4" t="s">
        <v>401</v>
      </c>
      <c r="B25" s="3" t="s">
        <v>402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</row>
    <row r="26" spans="1:20" ht="54.95" customHeight="1" x14ac:dyDescent="0.15">
      <c r="A26" s="4" t="s">
        <v>403</v>
      </c>
      <c r="B26" s="3" t="s">
        <v>404</v>
      </c>
      <c r="C26" s="5">
        <v>2600</v>
      </c>
      <c r="D26" s="5">
        <v>2.4225427567245226E-3</v>
      </c>
      <c r="E26" s="5">
        <v>2600</v>
      </c>
      <c r="F26" s="5">
        <v>2.5382939677960205E-3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</row>
    <row r="27" spans="1:20" ht="54.95" customHeight="1" x14ac:dyDescent="0.15">
      <c r="A27" s="4" t="s">
        <v>405</v>
      </c>
      <c r="B27" s="3" t="s">
        <v>315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</row>
    <row r="28" spans="1:20" ht="54.95" customHeight="1" x14ac:dyDescent="0.15">
      <c r="A28" s="4" t="s">
        <v>406</v>
      </c>
      <c r="B28" s="3" t="s">
        <v>317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</row>
    <row r="29" spans="1:20" ht="54.95" customHeight="1" x14ac:dyDescent="0.15">
      <c r="A29" s="4" t="s">
        <v>407</v>
      </c>
      <c r="B29" s="3" t="s">
        <v>319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</row>
    <row r="30" spans="1:20" ht="54.95" customHeight="1" x14ac:dyDescent="0.15">
      <c r="A30" s="4" t="s">
        <v>408</v>
      </c>
      <c r="B30" s="3" t="s">
        <v>331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</row>
    <row r="31" spans="1:20" ht="54.95" customHeight="1" x14ac:dyDescent="0.15">
      <c r="A31" s="4" t="s">
        <v>409</v>
      </c>
      <c r="B31" s="3" t="s">
        <v>333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</row>
    <row r="32" spans="1:20" ht="54.95" customHeight="1" x14ac:dyDescent="0.15">
      <c r="A32" s="4" t="s">
        <v>410</v>
      </c>
      <c r="B32" s="3" t="s">
        <v>335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</row>
    <row r="33" spans="1:20" ht="20.100000000000001" customHeight="1" x14ac:dyDescent="0.15">
      <c r="A33" s="12" t="s">
        <v>101</v>
      </c>
      <c r="B33" s="15" t="s">
        <v>102</v>
      </c>
      <c r="C33" s="13">
        <v>107325247.11</v>
      </c>
      <c r="D33" s="15" t="s">
        <v>358</v>
      </c>
      <c r="E33" s="13">
        <v>102431004.17</v>
      </c>
      <c r="F33" s="15" t="s">
        <v>358</v>
      </c>
      <c r="G33" s="13">
        <v>4774357.9400000004</v>
      </c>
      <c r="H33" s="15" t="s">
        <v>358</v>
      </c>
      <c r="I33" s="13">
        <v>0</v>
      </c>
      <c r="J33" s="15" t="s">
        <v>358</v>
      </c>
      <c r="K33" s="13">
        <v>0</v>
      </c>
      <c r="L33" s="15" t="s">
        <v>358</v>
      </c>
      <c r="M33" s="13">
        <v>0</v>
      </c>
      <c r="N33" s="15" t="s">
        <v>358</v>
      </c>
      <c r="O33" s="13">
        <v>119885</v>
      </c>
      <c r="P33" s="15" t="s">
        <v>358</v>
      </c>
      <c r="Q33" s="13">
        <v>0</v>
      </c>
      <c r="R33" s="15" t="s">
        <v>358</v>
      </c>
      <c r="S33" s="13">
        <v>119885</v>
      </c>
      <c r="T33" s="15" t="s">
        <v>358</v>
      </c>
    </row>
    <row r="34" spans="1:20" ht="20.100000000000001" customHeight="1" x14ac:dyDescent="0.15"/>
    <row r="35" spans="1:20" ht="50.1" customHeight="1" x14ac:dyDescent="0.15">
      <c r="A35" s="7" t="s">
        <v>411</v>
      </c>
      <c r="B35" s="10"/>
      <c r="D35" s="10"/>
    </row>
    <row r="36" spans="1:20" ht="50.1" customHeight="1" x14ac:dyDescent="0.15">
      <c r="B36" s="9" t="s">
        <v>412</v>
      </c>
      <c r="D36" s="9" t="s">
        <v>413</v>
      </c>
    </row>
    <row r="37" spans="1:20" ht="50.1" customHeight="1" x14ac:dyDescent="0.15">
      <c r="A37" s="7" t="s">
        <v>414</v>
      </c>
      <c r="B37" s="10"/>
      <c r="D37" s="10"/>
    </row>
    <row r="38" spans="1:20" ht="50.1" customHeight="1" x14ac:dyDescent="0.15">
      <c r="B38" s="9" t="s">
        <v>412</v>
      </c>
      <c r="D38" s="9" t="s">
        <v>415</v>
      </c>
    </row>
    <row r="39" spans="1:20" ht="20.100000000000001" customHeight="1" x14ac:dyDescent="0.15"/>
    <row r="40" spans="1:20" ht="20.100000000000001" customHeight="1" x14ac:dyDescent="0.15">
      <c r="A40" s="20" t="s">
        <v>58</v>
      </c>
      <c r="B40" s="20"/>
    </row>
    <row r="41" spans="1:20" ht="20.100000000000001" customHeight="1" x14ac:dyDescent="0.15">
      <c r="A41" s="21" t="s">
        <v>60</v>
      </c>
      <c r="B41" s="21"/>
    </row>
    <row r="42" spans="1:20" ht="20.100000000000001" customHeight="1" x14ac:dyDescent="0.15">
      <c r="A42" s="21" t="s">
        <v>62</v>
      </c>
      <c r="B42" s="21"/>
    </row>
    <row r="43" spans="1:20" ht="20.100000000000001" customHeight="1" x14ac:dyDescent="0.15">
      <c r="A43" s="21" t="s">
        <v>64</v>
      </c>
      <c r="B43" s="21"/>
    </row>
    <row r="44" spans="1:20" ht="20.100000000000001" customHeight="1" x14ac:dyDescent="0.15">
      <c r="A44" s="21" t="s">
        <v>66</v>
      </c>
      <c r="B44" s="21"/>
    </row>
    <row r="45" spans="1:20" ht="20.100000000000001" customHeight="1" x14ac:dyDescent="0.15">
      <c r="A45" s="21" t="s">
        <v>68</v>
      </c>
      <c r="B45" s="21"/>
    </row>
    <row r="46" spans="1:20" ht="20.100000000000001" customHeight="1" x14ac:dyDescent="0.15">
      <c r="A46" s="22" t="s">
        <v>70</v>
      </c>
      <c r="B46" s="22"/>
    </row>
  </sheetData>
  <sheetProtection sheet="1" objects="1" scenarios="1"/>
  <mergeCells count="23">
    <mergeCell ref="A45:B45"/>
    <mergeCell ref="A46:B46"/>
    <mergeCell ref="A40:B40"/>
    <mergeCell ref="A41:B41"/>
    <mergeCell ref="A42:B42"/>
    <mergeCell ref="A43:B43"/>
    <mergeCell ref="A44:B44"/>
    <mergeCell ref="A1:T1"/>
    <mergeCell ref="A2:A4"/>
    <mergeCell ref="B2:B4"/>
    <mergeCell ref="C2:C4"/>
    <mergeCell ref="D2:D4"/>
    <mergeCell ref="E2:T2"/>
    <mergeCell ref="E3:E4"/>
    <mergeCell ref="F3:F4"/>
    <mergeCell ref="G3:G4"/>
    <mergeCell ref="H3:H4"/>
    <mergeCell ref="I3:L3"/>
    <mergeCell ref="M3:M4"/>
    <mergeCell ref="N3:N4"/>
    <mergeCell ref="O3:O4"/>
    <mergeCell ref="P3:P4"/>
    <mergeCell ref="Q3:T3"/>
  </mergeCells>
  <phoneticPr fontId="0" type="noConversion"/>
  <pageMargins left="0.4" right="0.4" top="0.4" bottom="0.4" header="0.1" footer="0.1"/>
  <pageSetup paperSize="9" scale="29" fitToHeight="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workbookViewId="0">
      <selection sqref="A1:P1"/>
    </sheetView>
  </sheetViews>
  <sheetFormatPr defaultRowHeight="10.5" x14ac:dyDescent="0.15"/>
  <cols>
    <col min="1" max="1" width="47.7109375" customWidth="1"/>
    <col min="2" max="16" width="26.7109375" customWidth="1"/>
  </cols>
  <sheetData>
    <row r="1" spans="1:16" ht="50.1" customHeight="1" x14ac:dyDescent="0.15">
      <c r="A1" s="1" t="s">
        <v>416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0" customHeight="1" x14ac:dyDescent="0.15">
      <c r="A2" s="18" t="s">
        <v>283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30" customHeight="1" x14ac:dyDescent="0.15">
      <c r="P3" s="3" t="s">
        <v>2</v>
      </c>
    </row>
    <row r="4" spans="1:16" ht="30" customHeight="1" x14ac:dyDescent="0.15">
      <c r="O4" s="11" t="s">
        <v>3</v>
      </c>
      <c r="P4" s="3" t="s">
        <v>4</v>
      </c>
    </row>
    <row r="5" spans="1:16" ht="30" customHeight="1" x14ac:dyDescent="0.15">
      <c r="O5" s="11" t="s">
        <v>417</v>
      </c>
      <c r="P5" s="3" t="s">
        <v>418</v>
      </c>
    </row>
    <row r="6" spans="1:16" ht="30" customHeight="1" x14ac:dyDescent="0.15">
      <c r="A6" s="2" t="s">
        <v>5</v>
      </c>
      <c r="B6" s="2"/>
      <c r="C6" s="2"/>
      <c r="D6" s="24" t="s">
        <v>6</v>
      </c>
      <c r="E6" s="24"/>
      <c r="F6" s="24"/>
      <c r="G6" s="24"/>
      <c r="H6" s="24"/>
      <c r="I6" s="24"/>
      <c r="J6" s="24"/>
      <c r="K6" s="24"/>
      <c r="L6" s="24"/>
      <c r="M6" s="24"/>
      <c r="O6" s="11" t="s">
        <v>7</v>
      </c>
      <c r="P6" s="3" t="s">
        <v>8</v>
      </c>
    </row>
    <row r="7" spans="1:16" ht="30" customHeight="1" x14ac:dyDescent="0.15">
      <c r="A7" s="2" t="s">
        <v>9</v>
      </c>
      <c r="B7" s="2"/>
      <c r="C7" s="2"/>
      <c r="D7" s="24" t="s">
        <v>10</v>
      </c>
      <c r="E7" s="24"/>
      <c r="F7" s="24"/>
      <c r="G7" s="24"/>
      <c r="H7" s="24"/>
      <c r="I7" s="24"/>
      <c r="J7" s="24"/>
      <c r="K7" s="24"/>
      <c r="L7" s="24"/>
      <c r="M7" s="24"/>
      <c r="O7" s="11" t="s">
        <v>11</v>
      </c>
      <c r="P7" s="3" t="s">
        <v>12</v>
      </c>
    </row>
    <row r="8" spans="1:16" ht="30" customHeight="1" x14ac:dyDescent="0.15">
      <c r="A8" s="2" t="s">
        <v>284</v>
      </c>
      <c r="B8" s="2"/>
      <c r="C8" s="2"/>
      <c r="D8" s="24" t="s">
        <v>285</v>
      </c>
      <c r="E8" s="24"/>
      <c r="F8" s="24"/>
      <c r="G8" s="24"/>
      <c r="H8" s="24"/>
      <c r="I8" s="24"/>
      <c r="J8" s="24"/>
      <c r="K8" s="24"/>
      <c r="L8" s="24"/>
      <c r="M8" s="24"/>
      <c r="O8" s="11" t="s">
        <v>13</v>
      </c>
      <c r="P8" s="3" t="s">
        <v>14</v>
      </c>
    </row>
    <row r="9" spans="1:16" ht="30" customHeight="1" x14ac:dyDescent="0.15">
      <c r="A9" s="2" t="s">
        <v>287</v>
      </c>
      <c r="B9" s="2"/>
      <c r="C9" s="2"/>
      <c r="D9" s="18"/>
      <c r="E9" s="18"/>
      <c r="F9" s="18"/>
      <c r="G9" s="18"/>
      <c r="H9" s="18"/>
      <c r="I9" s="18"/>
      <c r="J9" s="18"/>
      <c r="K9" s="18"/>
      <c r="L9" s="18"/>
      <c r="M9" s="18"/>
      <c r="O9" s="11" t="s">
        <v>15</v>
      </c>
      <c r="P9" s="3" t="s">
        <v>16</v>
      </c>
    </row>
    <row r="10" spans="1:16" ht="30" customHeight="1" x14ac:dyDescent="0.15">
      <c r="A10" s="2" t="s">
        <v>288</v>
      </c>
      <c r="B10" s="2"/>
      <c r="C10" s="2"/>
      <c r="D10" s="18"/>
      <c r="E10" s="18"/>
      <c r="F10" s="18"/>
      <c r="G10" s="18"/>
      <c r="H10" s="18"/>
      <c r="I10" s="18"/>
      <c r="J10" s="18"/>
      <c r="K10" s="18"/>
      <c r="L10" s="18"/>
      <c r="M10" s="18"/>
      <c r="O10" s="11" t="s">
        <v>289</v>
      </c>
      <c r="P10" s="3" t="s">
        <v>290</v>
      </c>
    </row>
    <row r="11" spans="1:16" ht="30" customHeight="1" x14ac:dyDescent="0.15"/>
    <row r="12" spans="1:16" ht="39.950000000000003" customHeight="1" x14ac:dyDescent="0.15">
      <c r="A12" s="23" t="s">
        <v>135</v>
      </c>
      <c r="B12" s="23" t="s">
        <v>74</v>
      </c>
      <c r="C12" s="23" t="s">
        <v>419</v>
      </c>
      <c r="D12" s="23"/>
      <c r="E12" s="23" t="s">
        <v>420</v>
      </c>
      <c r="F12" s="23"/>
      <c r="G12" s="23"/>
      <c r="H12" s="23"/>
      <c r="I12" s="23"/>
      <c r="J12" s="23"/>
      <c r="K12" s="23"/>
      <c r="L12" s="23" t="s">
        <v>421</v>
      </c>
      <c r="M12" s="23"/>
      <c r="N12" s="23"/>
      <c r="O12" s="23"/>
      <c r="P12" s="23"/>
    </row>
    <row r="13" spans="1:16" ht="39.950000000000003" customHeight="1" x14ac:dyDescent="0.15">
      <c r="A13" s="23"/>
      <c r="B13" s="23"/>
      <c r="C13" s="23" t="s">
        <v>80</v>
      </c>
      <c r="D13" s="23" t="s">
        <v>422</v>
      </c>
      <c r="E13" s="23" t="s">
        <v>80</v>
      </c>
      <c r="F13" s="23" t="s">
        <v>423</v>
      </c>
      <c r="G13" s="23"/>
      <c r="H13" s="23"/>
      <c r="I13" s="23"/>
      <c r="J13" s="23"/>
      <c r="K13" s="23"/>
      <c r="L13" s="23" t="s">
        <v>80</v>
      </c>
      <c r="M13" s="23" t="s">
        <v>187</v>
      </c>
      <c r="N13" s="23"/>
      <c r="O13" s="23"/>
      <c r="P13" s="23"/>
    </row>
    <row r="14" spans="1:16" ht="39.950000000000003" customHeight="1" x14ac:dyDescent="0.15">
      <c r="A14" s="23"/>
      <c r="B14" s="23"/>
      <c r="C14" s="23"/>
      <c r="D14" s="23"/>
      <c r="E14" s="23"/>
      <c r="F14" s="3" t="s">
        <v>424</v>
      </c>
      <c r="G14" s="3" t="s">
        <v>425</v>
      </c>
      <c r="H14" s="3" t="s">
        <v>426</v>
      </c>
      <c r="I14" s="3" t="s">
        <v>427</v>
      </c>
      <c r="J14" s="3" t="s">
        <v>428</v>
      </c>
      <c r="K14" s="3" t="s">
        <v>429</v>
      </c>
      <c r="L14" s="23"/>
      <c r="M14" s="3" t="s">
        <v>430</v>
      </c>
      <c r="N14" s="3" t="s">
        <v>431</v>
      </c>
      <c r="O14" s="3" t="s">
        <v>432</v>
      </c>
      <c r="P14" s="3" t="s">
        <v>433</v>
      </c>
    </row>
    <row r="15" spans="1:16" ht="20.100000000000001" customHeight="1" x14ac:dyDescent="0.15">
      <c r="A15" s="3" t="s">
        <v>17</v>
      </c>
      <c r="B15" s="3" t="s">
        <v>19</v>
      </c>
      <c r="C15" s="3" t="s">
        <v>22</v>
      </c>
      <c r="D15" s="3" t="s">
        <v>24</v>
      </c>
      <c r="E15" s="3" t="s">
        <v>27</v>
      </c>
      <c r="F15" s="3" t="s">
        <v>30</v>
      </c>
      <c r="G15" s="3" t="s">
        <v>32</v>
      </c>
      <c r="H15" s="3" t="s">
        <v>35</v>
      </c>
      <c r="I15" s="3" t="s">
        <v>38</v>
      </c>
      <c r="J15" s="3" t="s">
        <v>41</v>
      </c>
      <c r="K15" s="3" t="s">
        <v>43</v>
      </c>
      <c r="L15" s="3" t="s">
        <v>45</v>
      </c>
      <c r="M15" s="3" t="s">
        <v>47</v>
      </c>
      <c r="N15" s="3" t="s">
        <v>50</v>
      </c>
      <c r="O15" s="3" t="s">
        <v>52</v>
      </c>
      <c r="P15" s="3" t="s">
        <v>54</v>
      </c>
    </row>
    <row r="16" spans="1:16" ht="54.95" customHeight="1" x14ac:dyDescent="0.15">
      <c r="A16" s="4" t="s">
        <v>153</v>
      </c>
      <c r="B16" s="3" t="s">
        <v>84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1837980</v>
      </c>
      <c r="M16" s="5">
        <v>1837980</v>
      </c>
      <c r="N16" s="5">
        <v>0</v>
      </c>
      <c r="O16" s="5">
        <v>0</v>
      </c>
      <c r="P16" s="5">
        <v>0</v>
      </c>
    </row>
    <row r="17" spans="1:16" ht="54.95" customHeight="1" x14ac:dyDescent="0.15">
      <c r="A17" s="4" t="s">
        <v>154</v>
      </c>
      <c r="B17" s="3" t="s">
        <v>94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</row>
    <row r="18" spans="1:16" ht="54.95" customHeight="1" x14ac:dyDescent="0.15">
      <c r="A18" s="4" t="s">
        <v>155</v>
      </c>
      <c r="B18" s="3" t="s">
        <v>156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555070.4</v>
      </c>
      <c r="M18" s="5">
        <v>555070.4</v>
      </c>
      <c r="N18" s="5">
        <v>0</v>
      </c>
      <c r="O18" s="5">
        <v>0</v>
      </c>
      <c r="P18" s="5">
        <v>0</v>
      </c>
    </row>
    <row r="19" spans="1:16" ht="54.95" customHeight="1" x14ac:dyDescent="0.15">
      <c r="A19" s="4" t="s">
        <v>157</v>
      </c>
      <c r="B19" s="3" t="s">
        <v>158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</row>
    <row r="20" spans="1:16" ht="54.95" customHeight="1" x14ac:dyDescent="0.15">
      <c r="A20" s="4" t="s">
        <v>159</v>
      </c>
      <c r="B20" s="3" t="s">
        <v>160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</row>
    <row r="21" spans="1:16" ht="54.95" customHeight="1" x14ac:dyDescent="0.15">
      <c r="A21" s="4" t="s">
        <v>161</v>
      </c>
      <c r="B21" s="3" t="s">
        <v>162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555070.4</v>
      </c>
      <c r="M21" s="5">
        <v>555070.4</v>
      </c>
      <c r="N21" s="5">
        <v>0</v>
      </c>
      <c r="O21" s="5">
        <v>0</v>
      </c>
      <c r="P21" s="5">
        <v>0</v>
      </c>
    </row>
    <row r="22" spans="1:16" ht="54.95" customHeight="1" x14ac:dyDescent="0.15">
      <c r="A22" s="4" t="s">
        <v>163</v>
      </c>
      <c r="B22" s="3" t="s">
        <v>164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</row>
    <row r="23" spans="1:16" ht="54.95" customHeight="1" x14ac:dyDescent="0.15">
      <c r="A23" s="4" t="s">
        <v>434</v>
      </c>
      <c r="B23" s="3" t="s">
        <v>166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</row>
    <row r="24" spans="1:16" ht="54.95" customHeight="1" x14ac:dyDescent="0.15">
      <c r="A24" s="4" t="s">
        <v>167</v>
      </c>
      <c r="B24" s="3" t="s">
        <v>168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</row>
    <row r="25" spans="1:16" ht="54.95" customHeight="1" x14ac:dyDescent="0.15">
      <c r="A25" s="4" t="s">
        <v>169</v>
      </c>
      <c r="B25" s="3" t="s">
        <v>170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</row>
    <row r="26" spans="1:16" ht="54.95" customHeight="1" x14ac:dyDescent="0.15">
      <c r="A26" s="4" t="s">
        <v>171</v>
      </c>
      <c r="B26" s="3" t="s">
        <v>172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</row>
    <row r="27" spans="1:16" ht="54.95" customHeight="1" x14ac:dyDescent="0.15">
      <c r="A27" s="4" t="s">
        <v>173</v>
      </c>
      <c r="B27" s="3" t="s">
        <v>174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</row>
    <row r="28" spans="1:16" ht="54.95" customHeight="1" x14ac:dyDescent="0.15">
      <c r="A28" s="4" t="s">
        <v>175</v>
      </c>
      <c r="B28" s="3" t="s">
        <v>176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</row>
    <row r="29" spans="1:16" ht="54.95" customHeight="1" x14ac:dyDescent="0.15">
      <c r="A29" s="4" t="s">
        <v>177</v>
      </c>
      <c r="B29" s="3" t="s">
        <v>178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</row>
    <row r="30" spans="1:16" ht="20.100000000000001" customHeight="1" x14ac:dyDescent="0.15">
      <c r="A30" s="12" t="s">
        <v>101</v>
      </c>
      <c r="B30" s="15" t="s">
        <v>102</v>
      </c>
      <c r="C30" s="13">
        <v>0</v>
      </c>
      <c r="D30" s="15" t="s">
        <v>179</v>
      </c>
      <c r="E30" s="15" t="s">
        <v>179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/>
      <c r="L30" s="13">
        <v>2393050.4</v>
      </c>
      <c r="M30" s="13">
        <v>2393050.4</v>
      </c>
      <c r="N30" s="13">
        <v>0</v>
      </c>
      <c r="O30" s="13">
        <v>0</v>
      </c>
      <c r="P30" s="13">
        <v>0</v>
      </c>
    </row>
    <row r="31" spans="1:16" ht="15" customHeight="1" x14ac:dyDescent="0.15"/>
    <row r="32" spans="1:16" ht="39.950000000000003" customHeight="1" x14ac:dyDescent="0.15">
      <c r="A32" s="7" t="s">
        <v>411</v>
      </c>
      <c r="B32" s="10"/>
      <c r="D32" s="10"/>
    </row>
    <row r="33" spans="1:4" ht="20.100000000000001" customHeight="1" x14ac:dyDescent="0.15">
      <c r="B33" s="8" t="s">
        <v>412</v>
      </c>
      <c r="D33" s="8" t="s">
        <v>413</v>
      </c>
    </row>
    <row r="34" spans="1:4" ht="39.950000000000003" customHeight="1" x14ac:dyDescent="0.15">
      <c r="A34" s="7" t="s">
        <v>414</v>
      </c>
      <c r="B34" s="10"/>
      <c r="D34" s="10"/>
    </row>
    <row r="35" spans="1:4" ht="20.100000000000001" customHeight="1" x14ac:dyDescent="0.15">
      <c r="B35" s="8" t="s">
        <v>412</v>
      </c>
      <c r="D35" s="8" t="s">
        <v>415</v>
      </c>
    </row>
    <row r="36" spans="1:4" ht="20.100000000000001" customHeight="1" x14ac:dyDescent="0.15">
      <c r="A36" s="2" t="s">
        <v>435</v>
      </c>
      <c r="B36" s="2"/>
    </row>
    <row r="37" spans="1:4" ht="20.100000000000001" customHeight="1" x14ac:dyDescent="0.15"/>
    <row r="38" spans="1:4" ht="20.100000000000001" customHeight="1" x14ac:dyDescent="0.15">
      <c r="A38" s="20" t="s">
        <v>58</v>
      </c>
      <c r="B38" s="20"/>
      <c r="C38" s="20"/>
      <c r="D38" s="20"/>
    </row>
    <row r="39" spans="1:4" ht="20.100000000000001" customHeight="1" x14ac:dyDescent="0.15">
      <c r="A39" s="21" t="s">
        <v>60</v>
      </c>
      <c r="B39" s="21"/>
      <c r="C39" s="21"/>
      <c r="D39" s="21"/>
    </row>
    <row r="40" spans="1:4" ht="20.100000000000001" customHeight="1" x14ac:dyDescent="0.15">
      <c r="A40" s="21" t="s">
        <v>62</v>
      </c>
      <c r="B40" s="21"/>
      <c r="C40" s="21"/>
      <c r="D40" s="21"/>
    </row>
    <row r="41" spans="1:4" ht="20.100000000000001" customHeight="1" x14ac:dyDescent="0.15">
      <c r="A41" s="21" t="s">
        <v>64</v>
      </c>
      <c r="B41" s="21"/>
      <c r="C41" s="21"/>
      <c r="D41" s="21"/>
    </row>
    <row r="42" spans="1:4" ht="20.100000000000001" customHeight="1" x14ac:dyDescent="0.15">
      <c r="A42" s="21" t="s">
        <v>66</v>
      </c>
      <c r="B42" s="21"/>
      <c r="C42" s="21"/>
      <c r="D42" s="21"/>
    </row>
    <row r="43" spans="1:4" ht="20.100000000000001" customHeight="1" x14ac:dyDescent="0.15">
      <c r="A43" s="21" t="s">
        <v>68</v>
      </c>
      <c r="B43" s="21"/>
      <c r="C43" s="21"/>
      <c r="D43" s="21"/>
    </row>
    <row r="44" spans="1:4" ht="20.100000000000001" customHeight="1" x14ac:dyDescent="0.15">
      <c r="A44" s="22" t="s">
        <v>70</v>
      </c>
      <c r="B44" s="22"/>
      <c r="C44" s="22"/>
      <c r="D44" s="22"/>
    </row>
  </sheetData>
  <sheetProtection sheet="1" objects="1" scenarios="1"/>
  <mergeCells count="31">
    <mergeCell ref="A42:D42"/>
    <mergeCell ref="A43:D43"/>
    <mergeCell ref="A44:D44"/>
    <mergeCell ref="A36:B36"/>
    <mergeCell ref="A38:D38"/>
    <mergeCell ref="A39:D39"/>
    <mergeCell ref="A40:D40"/>
    <mergeCell ref="A41:D41"/>
    <mergeCell ref="A12:A14"/>
    <mergeCell ref="B12:B14"/>
    <mergeCell ref="C12:D12"/>
    <mergeCell ref="E12:K12"/>
    <mergeCell ref="L12:P12"/>
    <mergeCell ref="C13:C14"/>
    <mergeCell ref="D13:D14"/>
    <mergeCell ref="E13:E14"/>
    <mergeCell ref="F13:K13"/>
    <mergeCell ref="L13:L14"/>
    <mergeCell ref="M13:P13"/>
    <mergeCell ref="A8:C8"/>
    <mergeCell ref="D8:M8"/>
    <mergeCell ref="A9:C9"/>
    <mergeCell ref="D9:M9"/>
    <mergeCell ref="A10:C10"/>
    <mergeCell ref="D10:M10"/>
    <mergeCell ref="A1:P1"/>
    <mergeCell ref="A2:P2"/>
    <mergeCell ref="A6:C6"/>
    <mergeCell ref="D6:M6"/>
    <mergeCell ref="A7:C7"/>
    <mergeCell ref="D7:M7"/>
  </mergeCells>
  <phoneticPr fontId="0" type="noConversion"/>
  <pageMargins left="0.4" right="0.4" top="0.4" bottom="0.4" header="0.1" footer="0.1"/>
  <pageSetup paperSize="9" scale="33" fitToHeight="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workbookViewId="0">
      <selection sqref="A1:Q1"/>
    </sheetView>
  </sheetViews>
  <sheetFormatPr defaultRowHeight="10.5" x14ac:dyDescent="0.15"/>
  <cols>
    <col min="1" max="1" width="66.85546875" customWidth="1"/>
    <col min="2" max="2" width="38.140625" customWidth="1"/>
    <col min="3" max="17" width="24.85546875" customWidth="1"/>
  </cols>
  <sheetData>
    <row r="1" spans="1:17" ht="50.1" customHeight="1" x14ac:dyDescent="0.15">
      <c r="A1" s="1" t="s">
        <v>436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50.1" customHeight="1" x14ac:dyDescent="0.15">
      <c r="A2" s="1" t="s">
        <v>437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30" customHeight="1" x14ac:dyDescent="0.15">
      <c r="A3" s="23" t="s">
        <v>438</v>
      </c>
      <c r="B3" s="23" t="s">
        <v>439</v>
      </c>
      <c r="C3" s="23" t="s">
        <v>440</v>
      </c>
      <c r="D3" s="23" t="s">
        <v>441</v>
      </c>
      <c r="E3" s="23" t="s">
        <v>442</v>
      </c>
      <c r="F3" s="23" t="s">
        <v>443</v>
      </c>
      <c r="G3" s="23" t="s">
        <v>444</v>
      </c>
      <c r="H3" s="23"/>
      <c r="I3" s="23" t="s">
        <v>74</v>
      </c>
      <c r="J3" s="23" t="s">
        <v>445</v>
      </c>
      <c r="K3" s="23"/>
      <c r="L3" s="23"/>
      <c r="M3" s="23"/>
      <c r="N3" s="23" t="s">
        <v>446</v>
      </c>
      <c r="O3" s="23"/>
      <c r="P3" s="23"/>
      <c r="Q3" s="23"/>
    </row>
    <row r="4" spans="1:17" ht="30" customHeight="1" x14ac:dyDescent="0.15">
      <c r="A4" s="23"/>
      <c r="B4" s="23"/>
      <c r="C4" s="23"/>
      <c r="D4" s="23"/>
      <c r="E4" s="23"/>
      <c r="F4" s="23"/>
      <c r="G4" s="23" t="s">
        <v>81</v>
      </c>
      <c r="H4" s="23" t="s">
        <v>82</v>
      </c>
      <c r="I4" s="23"/>
      <c r="J4" s="23" t="s">
        <v>80</v>
      </c>
      <c r="K4" s="23" t="s">
        <v>187</v>
      </c>
      <c r="L4" s="23"/>
      <c r="M4" s="23"/>
      <c r="N4" s="23" t="s">
        <v>80</v>
      </c>
      <c r="O4" s="23" t="s">
        <v>187</v>
      </c>
      <c r="P4" s="23"/>
      <c r="Q4" s="23"/>
    </row>
    <row r="5" spans="1:17" ht="30" customHeight="1" x14ac:dyDescent="0.15">
      <c r="A5" s="23"/>
      <c r="B5" s="23"/>
      <c r="C5" s="23"/>
      <c r="D5" s="23"/>
      <c r="E5" s="23"/>
      <c r="F5" s="23"/>
      <c r="G5" s="23"/>
      <c r="H5" s="23"/>
      <c r="I5" s="23"/>
      <c r="J5" s="23"/>
      <c r="K5" s="23" t="s">
        <v>447</v>
      </c>
      <c r="L5" s="23"/>
      <c r="M5" s="23" t="s">
        <v>448</v>
      </c>
      <c r="N5" s="23"/>
      <c r="O5" s="23" t="s">
        <v>449</v>
      </c>
      <c r="P5" s="23" t="s">
        <v>450</v>
      </c>
      <c r="Q5" s="23" t="s">
        <v>451</v>
      </c>
    </row>
    <row r="6" spans="1:17" ht="39.950000000000003" customHeight="1" x14ac:dyDescent="0.15">
      <c r="A6" s="23"/>
      <c r="B6" s="23"/>
      <c r="C6" s="23"/>
      <c r="D6" s="23"/>
      <c r="E6" s="23"/>
      <c r="F6" s="23"/>
      <c r="G6" s="23"/>
      <c r="H6" s="23"/>
      <c r="I6" s="23"/>
      <c r="J6" s="23"/>
      <c r="K6" s="3" t="s">
        <v>452</v>
      </c>
      <c r="L6" s="3" t="s">
        <v>453</v>
      </c>
      <c r="M6" s="23"/>
      <c r="N6" s="23"/>
      <c r="O6" s="23"/>
      <c r="P6" s="23"/>
      <c r="Q6" s="23"/>
    </row>
    <row r="7" spans="1:17" ht="20.100000000000001" customHeight="1" x14ac:dyDescent="0.15">
      <c r="A7" s="3" t="s">
        <v>17</v>
      </c>
      <c r="B7" s="3" t="s">
        <v>19</v>
      </c>
      <c r="C7" s="3" t="s">
        <v>22</v>
      </c>
      <c r="D7" s="3" t="s">
        <v>24</v>
      </c>
      <c r="E7" s="3" t="s">
        <v>27</v>
      </c>
      <c r="F7" s="3" t="s">
        <v>30</v>
      </c>
      <c r="G7" s="3" t="s">
        <v>32</v>
      </c>
      <c r="H7" s="3" t="s">
        <v>35</v>
      </c>
      <c r="I7" s="3" t="s">
        <v>38</v>
      </c>
      <c r="J7" s="3" t="s">
        <v>41</v>
      </c>
      <c r="K7" s="3" t="s">
        <v>43</v>
      </c>
      <c r="L7" s="3" t="s">
        <v>45</v>
      </c>
      <c r="M7" s="3" t="s">
        <v>47</v>
      </c>
      <c r="N7" s="3" t="s">
        <v>50</v>
      </c>
      <c r="O7" s="3" t="s">
        <v>52</v>
      </c>
      <c r="P7" s="3" t="s">
        <v>54</v>
      </c>
      <c r="Q7" s="3" t="s">
        <v>55</v>
      </c>
    </row>
    <row r="8" spans="1:17" ht="30" customHeight="1" x14ac:dyDescent="0.15">
      <c r="A8" s="14" t="s">
        <v>454</v>
      </c>
      <c r="B8" s="15" t="s">
        <v>179</v>
      </c>
      <c r="C8" s="15" t="s">
        <v>179</v>
      </c>
      <c r="D8" s="15" t="s">
        <v>179</v>
      </c>
      <c r="E8" s="15"/>
      <c r="F8" s="15" t="s">
        <v>179</v>
      </c>
      <c r="G8" s="15" t="s">
        <v>455</v>
      </c>
      <c r="H8" s="15" t="s">
        <v>456</v>
      </c>
      <c r="I8" s="15" t="s">
        <v>84</v>
      </c>
      <c r="J8" s="13">
        <v>6557.3</v>
      </c>
      <c r="K8" s="13">
        <v>6557.3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</row>
    <row r="9" spans="1:17" ht="30" customHeight="1" x14ac:dyDescent="0.15">
      <c r="A9" s="4" t="s">
        <v>187</v>
      </c>
      <c r="B9" s="3"/>
      <c r="C9" s="3"/>
      <c r="D9" s="3"/>
      <c r="E9" s="3"/>
      <c r="F9" s="3"/>
      <c r="G9" s="3"/>
      <c r="H9" s="3"/>
      <c r="I9" s="3" t="s">
        <v>457</v>
      </c>
      <c r="J9" s="3"/>
      <c r="K9" s="3"/>
      <c r="L9" s="3"/>
      <c r="M9" s="3"/>
      <c r="N9" s="3"/>
      <c r="O9" s="3"/>
      <c r="P9" s="3"/>
      <c r="Q9" s="3"/>
    </row>
    <row r="10" spans="1:17" ht="30" customHeight="1" x14ac:dyDescent="0.15">
      <c r="A10" s="4" t="s">
        <v>458</v>
      </c>
      <c r="B10" s="4" t="s">
        <v>459</v>
      </c>
      <c r="C10" s="3" t="s">
        <v>460</v>
      </c>
      <c r="D10" s="3" t="s">
        <v>16</v>
      </c>
      <c r="E10" s="3"/>
      <c r="F10" s="3" t="s">
        <v>461</v>
      </c>
      <c r="G10" s="3" t="s">
        <v>455</v>
      </c>
      <c r="H10" s="3" t="s">
        <v>456</v>
      </c>
      <c r="I10" s="3"/>
      <c r="J10" s="5">
        <v>176.2</v>
      </c>
      <c r="K10" s="5">
        <v>176.2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</row>
    <row r="11" spans="1:17" ht="30" customHeight="1" x14ac:dyDescent="0.15">
      <c r="A11" s="4" t="s">
        <v>462</v>
      </c>
      <c r="B11" s="4" t="s">
        <v>463</v>
      </c>
      <c r="C11" s="3" t="s">
        <v>464</v>
      </c>
      <c r="D11" s="3"/>
      <c r="E11" s="3"/>
      <c r="F11" s="3" t="s">
        <v>461</v>
      </c>
      <c r="G11" s="3" t="s">
        <v>455</v>
      </c>
      <c r="H11" s="3" t="s">
        <v>456</v>
      </c>
      <c r="I11" s="3"/>
      <c r="J11" s="5">
        <v>249.8</v>
      </c>
      <c r="K11" s="5">
        <v>249.8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</row>
    <row r="12" spans="1:17" ht="30" customHeight="1" x14ac:dyDescent="0.15">
      <c r="A12" s="4" t="s">
        <v>465</v>
      </c>
      <c r="B12" s="4" t="s">
        <v>466</v>
      </c>
      <c r="C12" s="3" t="s">
        <v>467</v>
      </c>
      <c r="D12" s="3"/>
      <c r="E12" s="3"/>
      <c r="F12" s="3" t="s">
        <v>468</v>
      </c>
      <c r="G12" s="3" t="s">
        <v>455</v>
      </c>
      <c r="H12" s="3" t="s">
        <v>456</v>
      </c>
      <c r="I12" s="3"/>
      <c r="J12" s="5">
        <v>78.400000000000006</v>
      </c>
      <c r="K12" s="5">
        <v>78.400000000000006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</row>
    <row r="13" spans="1:17" ht="30" customHeight="1" x14ac:dyDescent="0.15">
      <c r="A13" s="4" t="s">
        <v>469</v>
      </c>
      <c r="B13" s="4" t="s">
        <v>470</v>
      </c>
      <c r="C13" s="3" t="s">
        <v>471</v>
      </c>
      <c r="D13" s="3"/>
      <c r="E13" s="3"/>
      <c r="F13" s="3" t="s">
        <v>472</v>
      </c>
      <c r="G13" s="3" t="s">
        <v>455</v>
      </c>
      <c r="H13" s="3" t="s">
        <v>456</v>
      </c>
      <c r="I13" s="3"/>
      <c r="J13" s="5">
        <v>105.5</v>
      </c>
      <c r="K13" s="5">
        <v>105.5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</row>
    <row r="14" spans="1:17" ht="30" customHeight="1" x14ac:dyDescent="0.15">
      <c r="A14" s="4" t="s">
        <v>473</v>
      </c>
      <c r="B14" s="4" t="s">
        <v>470</v>
      </c>
      <c r="C14" s="3" t="s">
        <v>474</v>
      </c>
      <c r="D14" s="3"/>
      <c r="E14" s="3"/>
      <c r="F14" s="3" t="s">
        <v>461</v>
      </c>
      <c r="G14" s="3" t="s">
        <v>455</v>
      </c>
      <c r="H14" s="3" t="s">
        <v>456</v>
      </c>
      <c r="I14" s="3"/>
      <c r="J14" s="5">
        <v>57.1</v>
      </c>
      <c r="K14" s="5">
        <v>57.1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</row>
    <row r="15" spans="1:17" ht="30" customHeight="1" x14ac:dyDescent="0.15">
      <c r="A15" s="4" t="s">
        <v>475</v>
      </c>
      <c r="B15" s="4" t="s">
        <v>476</v>
      </c>
      <c r="C15" s="3" t="s">
        <v>477</v>
      </c>
      <c r="D15" s="3"/>
      <c r="E15" s="3"/>
      <c r="F15" s="3" t="s">
        <v>478</v>
      </c>
      <c r="G15" s="3" t="s">
        <v>455</v>
      </c>
      <c r="H15" s="3" t="s">
        <v>456</v>
      </c>
      <c r="I15" s="3"/>
      <c r="J15" s="5">
        <v>82</v>
      </c>
      <c r="K15" s="5">
        <v>82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</row>
    <row r="16" spans="1:17" ht="30" customHeight="1" x14ac:dyDescent="0.15">
      <c r="A16" s="4" t="s">
        <v>479</v>
      </c>
      <c r="B16" s="4" t="s">
        <v>476</v>
      </c>
      <c r="C16" s="3" t="s">
        <v>480</v>
      </c>
      <c r="D16" s="3" t="s">
        <v>16</v>
      </c>
      <c r="E16" s="3"/>
      <c r="F16" s="3" t="s">
        <v>461</v>
      </c>
      <c r="G16" s="3" t="s">
        <v>455</v>
      </c>
      <c r="H16" s="3" t="s">
        <v>456</v>
      </c>
      <c r="I16" s="3"/>
      <c r="J16" s="5">
        <v>365.4</v>
      </c>
      <c r="K16" s="5">
        <v>365.4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</row>
    <row r="17" spans="1:17" ht="30" customHeight="1" x14ac:dyDescent="0.15">
      <c r="A17" s="4" t="s">
        <v>481</v>
      </c>
      <c r="B17" s="4" t="s">
        <v>476</v>
      </c>
      <c r="C17" s="3" t="s">
        <v>482</v>
      </c>
      <c r="D17" s="3"/>
      <c r="E17" s="3"/>
      <c r="F17" s="3" t="s">
        <v>461</v>
      </c>
      <c r="G17" s="3" t="s">
        <v>455</v>
      </c>
      <c r="H17" s="3" t="s">
        <v>456</v>
      </c>
      <c r="I17" s="3"/>
      <c r="J17" s="5">
        <v>41.9</v>
      </c>
      <c r="K17" s="5">
        <v>41.9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</row>
    <row r="18" spans="1:17" ht="30" customHeight="1" x14ac:dyDescent="0.15">
      <c r="A18" s="4" t="s">
        <v>483</v>
      </c>
      <c r="B18" s="4" t="s">
        <v>470</v>
      </c>
      <c r="C18" s="3" t="s">
        <v>484</v>
      </c>
      <c r="D18" s="3"/>
      <c r="E18" s="3"/>
      <c r="F18" s="3" t="s">
        <v>485</v>
      </c>
      <c r="G18" s="3" t="s">
        <v>455</v>
      </c>
      <c r="H18" s="3" t="s">
        <v>456</v>
      </c>
      <c r="I18" s="3"/>
      <c r="J18" s="5">
        <v>773.4</v>
      </c>
      <c r="K18" s="5">
        <v>773.4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</row>
    <row r="19" spans="1:17" ht="30" customHeight="1" x14ac:dyDescent="0.15">
      <c r="A19" s="4" t="s">
        <v>486</v>
      </c>
      <c r="B19" s="4" t="s">
        <v>487</v>
      </c>
      <c r="C19" s="3" t="s">
        <v>488</v>
      </c>
      <c r="D19" s="3"/>
      <c r="E19" s="3"/>
      <c r="F19" s="3" t="s">
        <v>461</v>
      </c>
      <c r="G19" s="3" t="s">
        <v>455</v>
      </c>
      <c r="H19" s="3" t="s">
        <v>456</v>
      </c>
      <c r="I19" s="3"/>
      <c r="J19" s="5">
        <v>121</v>
      </c>
      <c r="K19" s="5">
        <v>121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</row>
    <row r="20" spans="1:17" ht="30" customHeight="1" x14ac:dyDescent="0.15">
      <c r="A20" s="4" t="s">
        <v>489</v>
      </c>
      <c r="B20" s="4" t="s">
        <v>490</v>
      </c>
      <c r="C20" s="3" t="s">
        <v>491</v>
      </c>
      <c r="D20" s="3" t="s">
        <v>16</v>
      </c>
      <c r="E20" s="3"/>
      <c r="F20" s="3" t="s">
        <v>461</v>
      </c>
      <c r="G20" s="3" t="s">
        <v>455</v>
      </c>
      <c r="H20" s="3" t="s">
        <v>456</v>
      </c>
      <c r="I20" s="3"/>
      <c r="J20" s="5">
        <v>2156</v>
      </c>
      <c r="K20" s="5">
        <v>2156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</row>
    <row r="21" spans="1:17" ht="30" customHeight="1" x14ac:dyDescent="0.15">
      <c r="A21" s="4" t="s">
        <v>492</v>
      </c>
      <c r="B21" s="4" t="s">
        <v>493</v>
      </c>
      <c r="C21" s="3" t="s">
        <v>494</v>
      </c>
      <c r="D21" s="3"/>
      <c r="E21" s="3"/>
      <c r="F21" s="3" t="s">
        <v>461</v>
      </c>
      <c r="G21" s="3" t="s">
        <v>455</v>
      </c>
      <c r="H21" s="3" t="s">
        <v>456</v>
      </c>
      <c r="I21" s="3"/>
      <c r="J21" s="5">
        <v>50.6</v>
      </c>
      <c r="K21" s="5">
        <v>50.6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</row>
    <row r="22" spans="1:17" ht="30" customHeight="1" x14ac:dyDescent="0.15">
      <c r="A22" s="4" t="s">
        <v>495</v>
      </c>
      <c r="B22" s="4" t="s">
        <v>496</v>
      </c>
      <c r="C22" s="3" t="s">
        <v>497</v>
      </c>
      <c r="D22" s="3"/>
      <c r="E22" s="3"/>
      <c r="F22" s="3" t="s">
        <v>498</v>
      </c>
      <c r="G22" s="3" t="s">
        <v>455</v>
      </c>
      <c r="H22" s="3" t="s">
        <v>456</v>
      </c>
      <c r="I22" s="3"/>
      <c r="J22" s="5">
        <v>15.7</v>
      </c>
      <c r="K22" s="5">
        <v>15.7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</row>
    <row r="23" spans="1:17" ht="30" customHeight="1" x14ac:dyDescent="0.15">
      <c r="A23" s="4" t="s">
        <v>499</v>
      </c>
      <c r="B23" s="4" t="s">
        <v>500</v>
      </c>
      <c r="C23" s="3" t="s">
        <v>501</v>
      </c>
      <c r="D23" s="3" t="s">
        <v>16</v>
      </c>
      <c r="E23" s="3"/>
      <c r="F23" s="3" t="s">
        <v>461</v>
      </c>
      <c r="G23" s="3" t="s">
        <v>455</v>
      </c>
      <c r="H23" s="3" t="s">
        <v>456</v>
      </c>
      <c r="I23" s="3"/>
      <c r="J23" s="5">
        <v>502.3</v>
      </c>
      <c r="K23" s="5">
        <v>502.3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</row>
    <row r="24" spans="1:17" ht="30" customHeight="1" x14ac:dyDescent="0.15">
      <c r="A24" s="4" t="s">
        <v>502</v>
      </c>
      <c r="B24" s="4" t="s">
        <v>503</v>
      </c>
      <c r="C24" s="3" t="s">
        <v>504</v>
      </c>
      <c r="D24" s="3"/>
      <c r="E24" s="3"/>
      <c r="F24" s="3" t="s">
        <v>461</v>
      </c>
      <c r="G24" s="3" t="s">
        <v>455</v>
      </c>
      <c r="H24" s="3" t="s">
        <v>456</v>
      </c>
      <c r="I24" s="3"/>
      <c r="J24" s="5">
        <v>39.5</v>
      </c>
      <c r="K24" s="5">
        <v>39.5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</row>
    <row r="25" spans="1:17" ht="30" customHeight="1" x14ac:dyDescent="0.15">
      <c r="A25" s="4" t="s">
        <v>505</v>
      </c>
      <c r="B25" s="4" t="s">
        <v>470</v>
      </c>
      <c r="C25" s="3" t="s">
        <v>506</v>
      </c>
      <c r="D25" s="3"/>
      <c r="E25" s="3"/>
      <c r="F25" s="3" t="s">
        <v>461</v>
      </c>
      <c r="G25" s="3" t="s">
        <v>455</v>
      </c>
      <c r="H25" s="3" t="s">
        <v>456</v>
      </c>
      <c r="I25" s="3"/>
      <c r="J25" s="5">
        <v>54.5</v>
      </c>
      <c r="K25" s="5">
        <v>54.5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</row>
    <row r="26" spans="1:17" ht="30" customHeight="1" x14ac:dyDescent="0.15">
      <c r="A26" s="4" t="s">
        <v>507</v>
      </c>
      <c r="B26" s="4" t="s">
        <v>470</v>
      </c>
      <c r="C26" s="3" t="s">
        <v>508</v>
      </c>
      <c r="D26" s="3"/>
      <c r="E26" s="3"/>
      <c r="F26" s="3" t="s">
        <v>461</v>
      </c>
      <c r="G26" s="3" t="s">
        <v>455</v>
      </c>
      <c r="H26" s="3" t="s">
        <v>456</v>
      </c>
      <c r="I26" s="3"/>
      <c r="J26" s="5">
        <v>79.599999999999994</v>
      </c>
      <c r="K26" s="5">
        <v>79.599999999999994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</row>
    <row r="27" spans="1:17" ht="30" customHeight="1" x14ac:dyDescent="0.15">
      <c r="A27" s="4" t="s">
        <v>475</v>
      </c>
      <c r="B27" s="4" t="s">
        <v>476</v>
      </c>
      <c r="C27" s="3" t="s">
        <v>509</v>
      </c>
      <c r="D27" s="3"/>
      <c r="E27" s="3"/>
      <c r="F27" s="3" t="s">
        <v>498</v>
      </c>
      <c r="G27" s="3" t="s">
        <v>455</v>
      </c>
      <c r="H27" s="3" t="s">
        <v>456</v>
      </c>
      <c r="I27" s="3"/>
      <c r="J27" s="5">
        <v>87</v>
      </c>
      <c r="K27" s="5">
        <v>87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</row>
    <row r="28" spans="1:17" ht="30" customHeight="1" x14ac:dyDescent="0.15">
      <c r="A28" s="4" t="s">
        <v>510</v>
      </c>
      <c r="B28" s="4" t="s">
        <v>511</v>
      </c>
      <c r="C28" s="3" t="s">
        <v>512</v>
      </c>
      <c r="D28" s="3"/>
      <c r="E28" s="3"/>
      <c r="F28" s="3" t="s">
        <v>461</v>
      </c>
      <c r="G28" s="3" t="s">
        <v>455</v>
      </c>
      <c r="H28" s="3" t="s">
        <v>456</v>
      </c>
      <c r="I28" s="3"/>
      <c r="J28" s="5">
        <v>210.4</v>
      </c>
      <c r="K28" s="5">
        <v>210.4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</row>
    <row r="29" spans="1:17" ht="30" customHeight="1" x14ac:dyDescent="0.15">
      <c r="A29" s="4" t="s">
        <v>513</v>
      </c>
      <c r="B29" s="4" t="s">
        <v>470</v>
      </c>
      <c r="C29" s="3" t="s">
        <v>514</v>
      </c>
      <c r="D29" s="3"/>
      <c r="E29" s="3"/>
      <c r="F29" s="3" t="s">
        <v>485</v>
      </c>
      <c r="G29" s="3" t="s">
        <v>455</v>
      </c>
      <c r="H29" s="3" t="s">
        <v>456</v>
      </c>
      <c r="I29" s="3"/>
      <c r="J29" s="5">
        <v>332.6</v>
      </c>
      <c r="K29" s="5">
        <v>332.6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</row>
    <row r="30" spans="1:17" ht="30" customHeight="1" x14ac:dyDescent="0.15">
      <c r="A30" s="4" t="s">
        <v>515</v>
      </c>
      <c r="B30" s="4" t="s">
        <v>470</v>
      </c>
      <c r="C30" s="3" t="s">
        <v>516</v>
      </c>
      <c r="D30" s="3"/>
      <c r="E30" s="3"/>
      <c r="F30" s="3" t="s">
        <v>485</v>
      </c>
      <c r="G30" s="3" t="s">
        <v>455</v>
      </c>
      <c r="H30" s="3" t="s">
        <v>456</v>
      </c>
      <c r="I30" s="3"/>
      <c r="J30" s="5">
        <v>101.7</v>
      </c>
      <c r="K30" s="5">
        <v>101.7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</row>
    <row r="31" spans="1:17" ht="30" customHeight="1" x14ac:dyDescent="0.15">
      <c r="A31" s="4" t="s">
        <v>517</v>
      </c>
      <c r="B31" s="4" t="s">
        <v>476</v>
      </c>
      <c r="C31" s="3" t="s">
        <v>518</v>
      </c>
      <c r="D31" s="3"/>
      <c r="E31" s="3"/>
      <c r="F31" s="3" t="s">
        <v>461</v>
      </c>
      <c r="G31" s="3" t="s">
        <v>455</v>
      </c>
      <c r="H31" s="3" t="s">
        <v>456</v>
      </c>
      <c r="I31" s="3"/>
      <c r="J31" s="5">
        <v>122.4</v>
      </c>
      <c r="K31" s="5">
        <v>122.4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</row>
    <row r="32" spans="1:17" ht="30" customHeight="1" x14ac:dyDescent="0.15">
      <c r="A32" s="4" t="s">
        <v>495</v>
      </c>
      <c r="B32" s="4" t="s">
        <v>519</v>
      </c>
      <c r="C32" s="3" t="s">
        <v>520</v>
      </c>
      <c r="D32" s="3"/>
      <c r="E32" s="3"/>
      <c r="F32" s="3" t="s">
        <v>498</v>
      </c>
      <c r="G32" s="3" t="s">
        <v>455</v>
      </c>
      <c r="H32" s="3" t="s">
        <v>456</v>
      </c>
      <c r="I32" s="3"/>
      <c r="J32" s="5">
        <v>11.3</v>
      </c>
      <c r="K32" s="5">
        <v>11.3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</row>
    <row r="33" spans="1:17" ht="30" customHeight="1" x14ac:dyDescent="0.15">
      <c r="A33" s="4" t="s">
        <v>495</v>
      </c>
      <c r="B33" s="4" t="s">
        <v>521</v>
      </c>
      <c r="C33" s="3" t="s">
        <v>522</v>
      </c>
      <c r="D33" s="3"/>
      <c r="E33" s="3"/>
      <c r="F33" s="3" t="s">
        <v>498</v>
      </c>
      <c r="G33" s="3" t="s">
        <v>455</v>
      </c>
      <c r="H33" s="3" t="s">
        <v>456</v>
      </c>
      <c r="I33" s="3"/>
      <c r="J33" s="5">
        <v>16.5</v>
      </c>
      <c r="K33" s="5">
        <v>16.5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</row>
    <row r="34" spans="1:17" ht="30" customHeight="1" x14ac:dyDescent="0.15">
      <c r="A34" s="4" t="s">
        <v>523</v>
      </c>
      <c r="B34" s="4" t="s">
        <v>524</v>
      </c>
      <c r="C34" s="3" t="s">
        <v>525</v>
      </c>
      <c r="D34" s="3" t="s">
        <v>16</v>
      </c>
      <c r="E34" s="3"/>
      <c r="F34" s="3" t="s">
        <v>461</v>
      </c>
      <c r="G34" s="3" t="s">
        <v>455</v>
      </c>
      <c r="H34" s="3" t="s">
        <v>456</v>
      </c>
      <c r="I34" s="3"/>
      <c r="J34" s="5">
        <v>726.5</v>
      </c>
      <c r="K34" s="5">
        <v>726.5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</row>
    <row r="35" spans="1:17" ht="30" customHeight="1" x14ac:dyDescent="0.15">
      <c r="A35" s="14" t="s">
        <v>526</v>
      </c>
      <c r="B35" s="15" t="s">
        <v>179</v>
      </c>
      <c r="C35" s="15" t="s">
        <v>179</v>
      </c>
      <c r="D35" s="15" t="s">
        <v>179</v>
      </c>
      <c r="E35" s="15"/>
      <c r="F35" s="15" t="s">
        <v>179</v>
      </c>
      <c r="G35" s="15" t="s">
        <v>527</v>
      </c>
      <c r="H35" s="15" t="s">
        <v>528</v>
      </c>
      <c r="I35" s="15" t="s">
        <v>94</v>
      </c>
      <c r="J35" s="13">
        <v>499</v>
      </c>
      <c r="K35" s="13">
        <v>499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</row>
    <row r="36" spans="1:17" ht="30" customHeight="1" x14ac:dyDescent="0.15">
      <c r="A36" s="4" t="s">
        <v>187</v>
      </c>
      <c r="B36" s="3"/>
      <c r="C36" s="3"/>
      <c r="D36" s="3"/>
      <c r="E36" s="3"/>
      <c r="F36" s="3"/>
      <c r="G36" s="3"/>
      <c r="H36" s="3"/>
      <c r="I36" s="3" t="s">
        <v>529</v>
      </c>
      <c r="J36" s="3"/>
      <c r="K36" s="3"/>
      <c r="L36" s="3"/>
      <c r="M36" s="3"/>
      <c r="N36" s="3"/>
      <c r="O36" s="3"/>
      <c r="P36" s="3"/>
      <c r="Q36" s="3"/>
    </row>
    <row r="37" spans="1:17" ht="30" customHeight="1" x14ac:dyDescent="0.15">
      <c r="A37" s="4" t="s">
        <v>475</v>
      </c>
      <c r="B37" s="4" t="s">
        <v>530</v>
      </c>
      <c r="C37" s="3" t="s">
        <v>531</v>
      </c>
      <c r="D37" s="3"/>
      <c r="E37" s="3"/>
      <c r="F37" s="3" t="s">
        <v>532</v>
      </c>
      <c r="G37" s="3" t="s">
        <v>527</v>
      </c>
      <c r="H37" s="3" t="s">
        <v>528</v>
      </c>
      <c r="I37" s="3"/>
      <c r="J37" s="5">
        <v>100</v>
      </c>
      <c r="K37" s="5">
        <v>100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</row>
    <row r="38" spans="1:17" ht="30" customHeight="1" x14ac:dyDescent="0.15">
      <c r="A38" s="4" t="s">
        <v>475</v>
      </c>
      <c r="B38" s="4" t="s">
        <v>496</v>
      </c>
      <c r="C38" s="3" t="s">
        <v>533</v>
      </c>
      <c r="D38" s="3"/>
      <c r="E38" s="3"/>
      <c r="F38" s="3" t="s">
        <v>534</v>
      </c>
      <c r="G38" s="3" t="s">
        <v>527</v>
      </c>
      <c r="H38" s="3" t="s">
        <v>528</v>
      </c>
      <c r="I38" s="3"/>
      <c r="J38" s="5">
        <v>150</v>
      </c>
      <c r="K38" s="5">
        <v>150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</row>
    <row r="39" spans="1:17" ht="30" customHeight="1" x14ac:dyDescent="0.15">
      <c r="A39" s="4" t="s">
        <v>535</v>
      </c>
      <c r="B39" s="4" t="s">
        <v>476</v>
      </c>
      <c r="C39" s="3" t="s">
        <v>536</v>
      </c>
      <c r="D39" s="3"/>
      <c r="E39" s="3"/>
      <c r="F39" s="3" t="s">
        <v>537</v>
      </c>
      <c r="G39" s="3" t="s">
        <v>527</v>
      </c>
      <c r="H39" s="3" t="s">
        <v>528</v>
      </c>
      <c r="I39" s="3"/>
      <c r="J39" s="5">
        <v>1</v>
      </c>
      <c r="K39" s="5">
        <v>1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</row>
    <row r="40" spans="1:17" ht="30" customHeight="1" x14ac:dyDescent="0.15">
      <c r="A40" s="4" t="s">
        <v>535</v>
      </c>
      <c r="B40" s="4" t="s">
        <v>476</v>
      </c>
      <c r="C40" s="3" t="s">
        <v>538</v>
      </c>
      <c r="D40" s="3"/>
      <c r="E40" s="3"/>
      <c r="F40" s="3" t="s">
        <v>537</v>
      </c>
      <c r="G40" s="3" t="s">
        <v>527</v>
      </c>
      <c r="H40" s="3" t="s">
        <v>528</v>
      </c>
      <c r="I40" s="3"/>
      <c r="J40" s="5">
        <v>1</v>
      </c>
      <c r="K40" s="5">
        <v>1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</row>
    <row r="41" spans="1:17" ht="30" customHeight="1" x14ac:dyDescent="0.15">
      <c r="A41" s="4" t="s">
        <v>539</v>
      </c>
      <c r="B41" s="4" t="s">
        <v>540</v>
      </c>
      <c r="C41" s="3" t="s">
        <v>541</v>
      </c>
      <c r="D41" s="3"/>
      <c r="E41" s="3"/>
      <c r="F41" s="3" t="s">
        <v>532</v>
      </c>
      <c r="G41" s="3" t="s">
        <v>527</v>
      </c>
      <c r="H41" s="3" t="s">
        <v>528</v>
      </c>
      <c r="I41" s="3"/>
      <c r="J41" s="5">
        <v>50</v>
      </c>
      <c r="K41" s="5">
        <v>50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</row>
    <row r="42" spans="1:17" ht="30" customHeight="1" x14ac:dyDescent="0.15">
      <c r="A42" s="4" t="s">
        <v>542</v>
      </c>
      <c r="B42" s="4" t="s">
        <v>476</v>
      </c>
      <c r="C42" s="3" t="s">
        <v>543</v>
      </c>
      <c r="D42" s="3"/>
      <c r="E42" s="3"/>
      <c r="F42" s="3" t="s">
        <v>537</v>
      </c>
      <c r="G42" s="3" t="s">
        <v>527</v>
      </c>
      <c r="H42" s="3" t="s">
        <v>528</v>
      </c>
      <c r="I42" s="3"/>
      <c r="J42" s="5">
        <v>1</v>
      </c>
      <c r="K42" s="5">
        <v>1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</row>
    <row r="43" spans="1:17" ht="30" customHeight="1" x14ac:dyDescent="0.15">
      <c r="A43" s="4" t="s">
        <v>475</v>
      </c>
      <c r="B43" s="4" t="s">
        <v>470</v>
      </c>
      <c r="C43" s="3" t="s">
        <v>544</v>
      </c>
      <c r="D43" s="3"/>
      <c r="E43" s="3"/>
      <c r="F43" s="3" t="s">
        <v>545</v>
      </c>
      <c r="G43" s="3" t="s">
        <v>527</v>
      </c>
      <c r="H43" s="3" t="s">
        <v>528</v>
      </c>
      <c r="I43" s="3"/>
      <c r="J43" s="5">
        <v>196</v>
      </c>
      <c r="K43" s="5">
        <v>196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</row>
    <row r="44" spans="1:17" ht="20.100000000000001" customHeight="1" x14ac:dyDescent="0.15">
      <c r="H44" s="12" t="s">
        <v>101</v>
      </c>
      <c r="I44" s="15" t="s">
        <v>102</v>
      </c>
      <c r="J44" s="13">
        <f>VLOOKUP("1000",$I:$Z,2,0) + VLOOKUP("2000",$I:$Z,2,0)</f>
        <v>7056.3</v>
      </c>
      <c r="K44" s="13">
        <f>VLOOKUP("1000",$I:$Z,3,0) + VLOOKUP("2000",$I:$Z,3,0)</f>
        <v>7056.3</v>
      </c>
      <c r="L44" s="13">
        <f>VLOOKUP("1000",$I:$Z,4,0) + VLOOKUP("2000",$I:$Z,4,0)</f>
        <v>0</v>
      </c>
      <c r="M44" s="13">
        <f>VLOOKUP("1000",$I:$Z,5,0) + VLOOKUP("2000",$I:$Z,5,0)</f>
        <v>0</v>
      </c>
      <c r="N44" s="13">
        <f>VLOOKUP("1000",$I:$Z,6,0) + VLOOKUP("2000",$I:$Z,6,0)</f>
        <v>0</v>
      </c>
      <c r="O44" s="13">
        <f>VLOOKUP("1000",$I:$Z,7,0) + VLOOKUP("2000",$I:$Z,7,0)</f>
        <v>0</v>
      </c>
      <c r="P44" s="13">
        <f>VLOOKUP("1000",$I:$Z,8,0) + VLOOKUP("2000",$I:$Z,8,0)</f>
        <v>0</v>
      </c>
      <c r="Q44" s="13">
        <f>VLOOKUP("1000",$I:$Z,9,0) + VLOOKUP("2000",$I:$Z,9,0)</f>
        <v>0</v>
      </c>
    </row>
  </sheetData>
  <sheetProtection sheet="1" objects="1" scenarios="1"/>
  <mergeCells count="23">
    <mergeCell ref="N4:N6"/>
    <mergeCell ref="O4:Q4"/>
    <mergeCell ref="K5:L5"/>
    <mergeCell ref="M5:M6"/>
    <mergeCell ref="O5:O6"/>
    <mergeCell ref="P5:P6"/>
    <mergeCell ref="Q5:Q6"/>
    <mergeCell ref="A1:Q1"/>
    <mergeCell ref="A2:Q2"/>
    <mergeCell ref="A3:A6"/>
    <mergeCell ref="B3:B6"/>
    <mergeCell ref="C3:C6"/>
    <mergeCell ref="D3:D6"/>
    <mergeCell ref="E3:E6"/>
    <mergeCell ref="F3:F6"/>
    <mergeCell ref="G3:H3"/>
    <mergeCell ref="I3:I6"/>
    <mergeCell ref="J3:M3"/>
    <mergeCell ref="N3:Q3"/>
    <mergeCell ref="G4:G6"/>
    <mergeCell ref="H4:H6"/>
    <mergeCell ref="J4:J6"/>
    <mergeCell ref="K4:M4"/>
  </mergeCells>
  <phoneticPr fontId="0" type="noConversion"/>
  <pageMargins left="0.4" right="0.4" top="0.4" bottom="0.4" header="0.1" footer="0.1"/>
  <pageSetup paperSize="9" scale="31" fitToHeight="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workbookViewId="0">
      <selection sqref="A1:A5"/>
    </sheetView>
  </sheetViews>
  <sheetFormatPr defaultRowHeight="10.5" x14ac:dyDescent="0.15"/>
  <cols>
    <col min="1" max="1" width="66.85546875" customWidth="1"/>
    <col min="2" max="16" width="24.85546875" customWidth="1"/>
  </cols>
  <sheetData>
    <row r="1" spans="1:16" ht="30" customHeight="1" x14ac:dyDescent="0.15">
      <c r="A1" s="23" t="s">
        <v>438</v>
      </c>
      <c r="B1" s="23" t="s">
        <v>74</v>
      </c>
      <c r="C1" s="23" t="s">
        <v>546</v>
      </c>
      <c r="D1" s="23"/>
      <c r="E1" s="23"/>
      <c r="F1" s="23"/>
      <c r="G1" s="23" t="s">
        <v>547</v>
      </c>
      <c r="H1" s="23"/>
      <c r="I1" s="23"/>
      <c r="J1" s="23"/>
      <c r="K1" s="23"/>
      <c r="L1" s="23"/>
      <c r="M1" s="23"/>
      <c r="N1" s="23"/>
      <c r="O1" s="23"/>
      <c r="P1" s="23"/>
    </row>
    <row r="2" spans="1:16" ht="30" customHeight="1" x14ac:dyDescent="0.15">
      <c r="A2" s="23"/>
      <c r="B2" s="23"/>
      <c r="C2" s="23" t="s">
        <v>80</v>
      </c>
      <c r="D2" s="23" t="s">
        <v>238</v>
      </c>
      <c r="E2" s="23"/>
      <c r="F2" s="23"/>
      <c r="G2" s="23" t="s">
        <v>80</v>
      </c>
      <c r="H2" s="23" t="s">
        <v>238</v>
      </c>
      <c r="I2" s="23"/>
      <c r="J2" s="23"/>
      <c r="K2" s="23"/>
      <c r="L2" s="23"/>
      <c r="M2" s="23"/>
      <c r="N2" s="23"/>
      <c r="O2" s="23"/>
      <c r="P2" s="23"/>
    </row>
    <row r="3" spans="1:16" ht="30" customHeight="1" x14ac:dyDescent="0.15">
      <c r="A3" s="23"/>
      <c r="B3" s="23"/>
      <c r="C3" s="23"/>
      <c r="D3" s="23" t="s">
        <v>548</v>
      </c>
      <c r="E3" s="23" t="s">
        <v>549</v>
      </c>
      <c r="F3" s="23"/>
      <c r="G3" s="23"/>
      <c r="H3" s="23" t="s">
        <v>377</v>
      </c>
      <c r="I3" s="23"/>
      <c r="J3" s="23"/>
      <c r="K3" s="23" t="s">
        <v>550</v>
      </c>
      <c r="L3" s="23"/>
      <c r="M3" s="23"/>
      <c r="N3" s="23" t="s">
        <v>551</v>
      </c>
      <c r="O3" s="23"/>
      <c r="P3" s="23"/>
    </row>
    <row r="4" spans="1:16" ht="30" customHeight="1" x14ac:dyDescent="0.15">
      <c r="A4" s="23"/>
      <c r="B4" s="23"/>
      <c r="C4" s="23"/>
      <c r="D4" s="23"/>
      <c r="E4" s="23" t="s">
        <v>552</v>
      </c>
      <c r="F4" s="23" t="s">
        <v>553</v>
      </c>
      <c r="G4" s="23"/>
      <c r="H4" s="23" t="s">
        <v>80</v>
      </c>
      <c r="I4" s="23" t="s">
        <v>238</v>
      </c>
      <c r="J4" s="23"/>
      <c r="K4" s="23" t="s">
        <v>80</v>
      </c>
      <c r="L4" s="23" t="s">
        <v>238</v>
      </c>
      <c r="M4" s="23"/>
      <c r="N4" s="23" t="s">
        <v>80</v>
      </c>
      <c r="O4" s="23" t="s">
        <v>238</v>
      </c>
      <c r="P4" s="23"/>
    </row>
    <row r="5" spans="1:16" ht="30" customHeight="1" x14ac:dyDescent="0.15">
      <c r="A5" s="23"/>
      <c r="B5" s="23"/>
      <c r="C5" s="23"/>
      <c r="D5" s="23"/>
      <c r="E5" s="23"/>
      <c r="F5" s="23"/>
      <c r="G5" s="23"/>
      <c r="H5" s="23"/>
      <c r="I5" s="3" t="s">
        <v>554</v>
      </c>
      <c r="J5" s="3" t="s">
        <v>555</v>
      </c>
      <c r="K5" s="23"/>
      <c r="L5" s="3" t="s">
        <v>554</v>
      </c>
      <c r="M5" s="3" t="s">
        <v>555</v>
      </c>
      <c r="N5" s="23"/>
      <c r="O5" s="3" t="s">
        <v>554</v>
      </c>
      <c r="P5" s="3" t="s">
        <v>555</v>
      </c>
    </row>
    <row r="6" spans="1:16" ht="20.100000000000001" customHeight="1" x14ac:dyDescent="0.15">
      <c r="A6" s="3" t="s">
        <v>17</v>
      </c>
      <c r="B6" s="3" t="s">
        <v>19</v>
      </c>
      <c r="C6" s="3" t="s">
        <v>22</v>
      </c>
      <c r="D6" s="3" t="s">
        <v>24</v>
      </c>
      <c r="E6" s="3" t="s">
        <v>27</v>
      </c>
      <c r="F6" s="3" t="s">
        <v>30</v>
      </c>
      <c r="G6" s="3" t="s">
        <v>32</v>
      </c>
      <c r="H6" s="3" t="s">
        <v>35</v>
      </c>
      <c r="I6" s="3" t="s">
        <v>38</v>
      </c>
      <c r="J6" s="3" t="s">
        <v>41</v>
      </c>
      <c r="K6" s="3" t="s">
        <v>43</v>
      </c>
      <c r="L6" s="3" t="s">
        <v>45</v>
      </c>
      <c r="M6" s="3" t="s">
        <v>47</v>
      </c>
      <c r="N6" s="3" t="s">
        <v>50</v>
      </c>
      <c r="O6" s="3" t="s">
        <v>52</v>
      </c>
      <c r="P6" s="3" t="s">
        <v>54</v>
      </c>
    </row>
    <row r="7" spans="1:16" ht="30" customHeight="1" x14ac:dyDescent="0.15">
      <c r="A7" s="14" t="s">
        <v>454</v>
      </c>
      <c r="B7" s="15" t="s">
        <v>84</v>
      </c>
      <c r="C7" s="13">
        <v>0</v>
      </c>
      <c r="D7" s="13">
        <v>0</v>
      </c>
      <c r="E7" s="13">
        <v>0</v>
      </c>
      <c r="F7" s="13">
        <v>0</v>
      </c>
      <c r="G7" s="13">
        <f>H7+K7+N7</f>
        <v>5144350.9000000004</v>
      </c>
      <c r="H7" s="13">
        <v>3400010.48</v>
      </c>
      <c r="I7" s="13">
        <v>0</v>
      </c>
      <c r="J7" s="13">
        <v>0</v>
      </c>
      <c r="K7" s="13">
        <v>1622979.42</v>
      </c>
      <c r="L7" s="13">
        <v>0</v>
      </c>
      <c r="M7" s="13">
        <v>0</v>
      </c>
      <c r="N7" s="13">
        <v>121361</v>
      </c>
      <c r="O7" s="13">
        <v>0</v>
      </c>
      <c r="P7" s="13">
        <v>0</v>
      </c>
    </row>
    <row r="8" spans="1:16" ht="30" customHeight="1" x14ac:dyDescent="0.15">
      <c r="A8" s="4" t="s">
        <v>187</v>
      </c>
      <c r="B8" s="3" t="s">
        <v>457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30" customHeight="1" x14ac:dyDescent="0.15">
      <c r="A9" s="4" t="s">
        <v>458</v>
      </c>
      <c r="B9" s="3"/>
      <c r="C9" s="5">
        <v>0</v>
      </c>
      <c r="D9" s="5">
        <v>0</v>
      </c>
      <c r="E9" s="5">
        <v>0</v>
      </c>
      <c r="F9" s="5">
        <v>0</v>
      </c>
      <c r="G9" s="5">
        <f t="shared" ref="G9:G34" si="0">H9+K9+N9</f>
        <v>1028869.2</v>
      </c>
      <c r="H9" s="5">
        <v>680002</v>
      </c>
      <c r="I9" s="5">
        <v>0</v>
      </c>
      <c r="J9" s="5">
        <v>0</v>
      </c>
      <c r="K9" s="5">
        <v>324595</v>
      </c>
      <c r="L9" s="5">
        <v>0</v>
      </c>
      <c r="M9" s="5">
        <v>0</v>
      </c>
      <c r="N9" s="5">
        <v>24272.2</v>
      </c>
      <c r="O9" s="5">
        <v>0</v>
      </c>
      <c r="P9" s="5">
        <v>0</v>
      </c>
    </row>
    <row r="10" spans="1:16" ht="30" customHeight="1" x14ac:dyDescent="0.15">
      <c r="A10" s="4" t="s">
        <v>462</v>
      </c>
      <c r="B10" s="3"/>
      <c r="C10" s="5">
        <v>0</v>
      </c>
      <c r="D10" s="5">
        <v>0</v>
      </c>
      <c r="E10" s="5">
        <v>0</v>
      </c>
      <c r="F10" s="5">
        <v>0</v>
      </c>
      <c r="G10" s="5">
        <f t="shared" si="0"/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</row>
    <row r="11" spans="1:16" ht="30" customHeight="1" x14ac:dyDescent="0.15">
      <c r="A11" s="4" t="s">
        <v>465</v>
      </c>
      <c r="B11" s="3"/>
      <c r="C11" s="5">
        <v>0</v>
      </c>
      <c r="D11" s="5">
        <v>0</v>
      </c>
      <c r="E11" s="5">
        <v>0</v>
      </c>
      <c r="F11" s="5">
        <v>0</v>
      </c>
      <c r="G11" s="5">
        <f t="shared" si="0"/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</row>
    <row r="12" spans="1:16" ht="30" customHeight="1" x14ac:dyDescent="0.15">
      <c r="A12" s="4" t="s">
        <v>469</v>
      </c>
      <c r="B12" s="3"/>
      <c r="C12" s="5">
        <v>0</v>
      </c>
      <c r="D12" s="5">
        <v>0</v>
      </c>
      <c r="E12" s="5">
        <v>0</v>
      </c>
      <c r="F12" s="5">
        <v>0</v>
      </c>
      <c r="G12" s="5">
        <f t="shared" si="0"/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</row>
    <row r="13" spans="1:16" ht="30" customHeight="1" x14ac:dyDescent="0.15">
      <c r="A13" s="4" t="s">
        <v>473</v>
      </c>
      <c r="B13" s="3"/>
      <c r="C13" s="5">
        <v>0</v>
      </c>
      <c r="D13" s="5">
        <v>0</v>
      </c>
      <c r="E13" s="5">
        <v>0</v>
      </c>
      <c r="F13" s="5">
        <v>0</v>
      </c>
      <c r="G13" s="5">
        <f t="shared" si="0"/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</row>
    <row r="14" spans="1:16" ht="30" customHeight="1" x14ac:dyDescent="0.15">
      <c r="A14" s="4" t="s">
        <v>475</v>
      </c>
      <c r="B14" s="3"/>
      <c r="C14" s="5">
        <v>0</v>
      </c>
      <c r="D14" s="5">
        <v>0</v>
      </c>
      <c r="E14" s="5">
        <v>0</v>
      </c>
      <c r="F14" s="5">
        <v>0</v>
      </c>
      <c r="G14" s="5">
        <f t="shared" si="0"/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</row>
    <row r="15" spans="1:16" ht="30" customHeight="1" x14ac:dyDescent="0.15">
      <c r="A15" s="4" t="s">
        <v>479</v>
      </c>
      <c r="B15" s="3"/>
      <c r="C15" s="5">
        <v>0</v>
      </c>
      <c r="D15" s="5">
        <v>0</v>
      </c>
      <c r="E15" s="5">
        <v>0</v>
      </c>
      <c r="F15" s="5">
        <v>0</v>
      </c>
      <c r="G15" s="5">
        <f t="shared" si="0"/>
        <v>1028869.2</v>
      </c>
      <c r="H15" s="5">
        <v>680002</v>
      </c>
      <c r="I15" s="5">
        <v>0</v>
      </c>
      <c r="J15" s="5">
        <v>0</v>
      </c>
      <c r="K15" s="5">
        <v>324595</v>
      </c>
      <c r="L15" s="5">
        <v>0</v>
      </c>
      <c r="M15" s="5">
        <v>0</v>
      </c>
      <c r="N15" s="5">
        <v>24272.2</v>
      </c>
      <c r="O15" s="5">
        <v>0</v>
      </c>
      <c r="P15" s="5">
        <v>0</v>
      </c>
    </row>
    <row r="16" spans="1:16" ht="30" customHeight="1" x14ac:dyDescent="0.15">
      <c r="A16" s="4" t="s">
        <v>481</v>
      </c>
      <c r="B16" s="3"/>
      <c r="C16" s="5">
        <v>0</v>
      </c>
      <c r="D16" s="5">
        <v>0</v>
      </c>
      <c r="E16" s="5">
        <v>0</v>
      </c>
      <c r="F16" s="5">
        <v>0</v>
      </c>
      <c r="G16" s="5">
        <f t="shared" si="0"/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</row>
    <row r="17" spans="1:16" ht="30" customHeight="1" x14ac:dyDescent="0.15">
      <c r="A17" s="4" t="s">
        <v>483</v>
      </c>
      <c r="B17" s="3"/>
      <c r="C17" s="5">
        <v>0</v>
      </c>
      <c r="D17" s="5">
        <v>0</v>
      </c>
      <c r="E17" s="5">
        <v>0</v>
      </c>
      <c r="F17" s="5">
        <v>0</v>
      </c>
      <c r="G17" s="5">
        <f t="shared" si="0"/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</row>
    <row r="18" spans="1:16" ht="30" customHeight="1" x14ac:dyDescent="0.15">
      <c r="A18" s="4" t="s">
        <v>486</v>
      </c>
      <c r="B18" s="3"/>
      <c r="C18" s="5">
        <v>0</v>
      </c>
      <c r="D18" s="5">
        <v>0</v>
      </c>
      <c r="E18" s="5">
        <v>0</v>
      </c>
      <c r="F18" s="5">
        <v>0</v>
      </c>
      <c r="G18" s="5">
        <f t="shared" si="0"/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</row>
    <row r="19" spans="1:16" ht="30" customHeight="1" x14ac:dyDescent="0.15">
      <c r="A19" s="4" t="s">
        <v>489</v>
      </c>
      <c r="B19" s="3"/>
      <c r="C19" s="5">
        <v>0</v>
      </c>
      <c r="D19" s="5">
        <v>0</v>
      </c>
      <c r="E19" s="5">
        <v>0</v>
      </c>
      <c r="F19" s="5">
        <v>0</v>
      </c>
      <c r="G19" s="5">
        <f t="shared" si="0"/>
        <v>1028869.2</v>
      </c>
      <c r="H19" s="5">
        <v>680002</v>
      </c>
      <c r="I19" s="5">
        <v>0</v>
      </c>
      <c r="J19" s="5">
        <v>0</v>
      </c>
      <c r="K19" s="5">
        <v>324595</v>
      </c>
      <c r="L19" s="5">
        <v>0</v>
      </c>
      <c r="M19" s="5">
        <v>0</v>
      </c>
      <c r="N19" s="5">
        <v>24272.2</v>
      </c>
      <c r="O19" s="5">
        <v>0</v>
      </c>
      <c r="P19" s="5">
        <v>0</v>
      </c>
    </row>
    <row r="20" spans="1:16" ht="30" customHeight="1" x14ac:dyDescent="0.15">
      <c r="A20" s="4" t="s">
        <v>492</v>
      </c>
      <c r="B20" s="3"/>
      <c r="C20" s="5">
        <v>0</v>
      </c>
      <c r="D20" s="5">
        <v>0</v>
      </c>
      <c r="E20" s="5">
        <v>0</v>
      </c>
      <c r="F20" s="5">
        <v>0</v>
      </c>
      <c r="G20" s="5">
        <f t="shared" si="0"/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</row>
    <row r="21" spans="1:16" ht="30" customHeight="1" x14ac:dyDescent="0.15">
      <c r="A21" s="4" t="s">
        <v>495</v>
      </c>
      <c r="B21" s="3"/>
      <c r="C21" s="5">
        <v>0</v>
      </c>
      <c r="D21" s="5">
        <v>0</v>
      </c>
      <c r="E21" s="5">
        <v>0</v>
      </c>
      <c r="F21" s="5">
        <v>0</v>
      </c>
      <c r="G21" s="5">
        <f t="shared" si="0"/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</row>
    <row r="22" spans="1:16" ht="30" customHeight="1" x14ac:dyDescent="0.15">
      <c r="A22" s="4" t="s">
        <v>499</v>
      </c>
      <c r="B22" s="3"/>
      <c r="C22" s="5">
        <v>0</v>
      </c>
      <c r="D22" s="5">
        <v>0</v>
      </c>
      <c r="E22" s="5">
        <v>0</v>
      </c>
      <c r="F22" s="5">
        <v>0</v>
      </c>
      <c r="G22" s="5">
        <f t="shared" si="0"/>
        <v>1028869.2</v>
      </c>
      <c r="H22" s="5">
        <v>680002</v>
      </c>
      <c r="I22" s="5">
        <v>0</v>
      </c>
      <c r="J22" s="5">
        <v>0</v>
      </c>
      <c r="K22" s="5">
        <v>324595</v>
      </c>
      <c r="L22" s="5">
        <v>0</v>
      </c>
      <c r="M22" s="5">
        <v>0</v>
      </c>
      <c r="N22" s="5">
        <v>24272.2</v>
      </c>
      <c r="O22" s="5">
        <v>0</v>
      </c>
      <c r="P22" s="5">
        <v>0</v>
      </c>
    </row>
    <row r="23" spans="1:16" ht="30" customHeight="1" x14ac:dyDescent="0.15">
      <c r="A23" s="4" t="s">
        <v>502</v>
      </c>
      <c r="B23" s="3"/>
      <c r="C23" s="5">
        <v>0</v>
      </c>
      <c r="D23" s="5">
        <v>0</v>
      </c>
      <c r="E23" s="5">
        <v>0</v>
      </c>
      <c r="F23" s="5">
        <v>0</v>
      </c>
      <c r="G23" s="5">
        <f t="shared" si="0"/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</row>
    <row r="24" spans="1:16" ht="30" customHeight="1" x14ac:dyDescent="0.15">
      <c r="A24" s="4" t="s">
        <v>505</v>
      </c>
      <c r="B24" s="3"/>
      <c r="C24" s="5">
        <v>0</v>
      </c>
      <c r="D24" s="5">
        <v>0</v>
      </c>
      <c r="E24" s="5">
        <v>0</v>
      </c>
      <c r="F24" s="5">
        <v>0</v>
      </c>
      <c r="G24" s="5">
        <f t="shared" si="0"/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</row>
    <row r="25" spans="1:16" ht="30" customHeight="1" x14ac:dyDescent="0.15">
      <c r="A25" s="4" t="s">
        <v>507</v>
      </c>
      <c r="B25" s="3"/>
      <c r="C25" s="5">
        <v>0</v>
      </c>
      <c r="D25" s="5">
        <v>0</v>
      </c>
      <c r="E25" s="5">
        <v>0</v>
      </c>
      <c r="F25" s="5">
        <v>0</v>
      </c>
      <c r="G25" s="5">
        <f t="shared" si="0"/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</row>
    <row r="26" spans="1:16" ht="30" customHeight="1" x14ac:dyDescent="0.15">
      <c r="A26" s="4" t="s">
        <v>475</v>
      </c>
      <c r="B26" s="3"/>
      <c r="C26" s="5">
        <v>0</v>
      </c>
      <c r="D26" s="5">
        <v>0</v>
      </c>
      <c r="E26" s="5">
        <v>0</v>
      </c>
      <c r="F26" s="5">
        <v>0</v>
      </c>
      <c r="G26" s="5">
        <f t="shared" si="0"/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</row>
    <row r="27" spans="1:16" ht="30" customHeight="1" x14ac:dyDescent="0.15">
      <c r="A27" s="4" t="s">
        <v>510</v>
      </c>
      <c r="B27" s="3"/>
      <c r="C27" s="5">
        <v>0</v>
      </c>
      <c r="D27" s="5">
        <v>0</v>
      </c>
      <c r="E27" s="5">
        <v>0</v>
      </c>
      <c r="F27" s="5">
        <v>0</v>
      </c>
      <c r="G27" s="5">
        <f t="shared" si="0"/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</row>
    <row r="28" spans="1:16" ht="30" customHeight="1" x14ac:dyDescent="0.15">
      <c r="A28" s="4" t="s">
        <v>513</v>
      </c>
      <c r="B28" s="3"/>
      <c r="C28" s="5">
        <v>0</v>
      </c>
      <c r="D28" s="5">
        <v>0</v>
      </c>
      <c r="E28" s="5">
        <v>0</v>
      </c>
      <c r="F28" s="5">
        <v>0</v>
      </c>
      <c r="G28" s="5">
        <f t="shared" si="0"/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</row>
    <row r="29" spans="1:16" ht="30" customHeight="1" x14ac:dyDescent="0.15">
      <c r="A29" s="4" t="s">
        <v>515</v>
      </c>
      <c r="B29" s="3"/>
      <c r="C29" s="5">
        <v>0</v>
      </c>
      <c r="D29" s="5">
        <v>0</v>
      </c>
      <c r="E29" s="5">
        <v>0</v>
      </c>
      <c r="F29" s="5">
        <v>0</v>
      </c>
      <c r="G29" s="5">
        <f t="shared" si="0"/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</row>
    <row r="30" spans="1:16" ht="30" customHeight="1" x14ac:dyDescent="0.15">
      <c r="A30" s="4" t="s">
        <v>517</v>
      </c>
      <c r="B30" s="3"/>
      <c r="C30" s="5">
        <v>0</v>
      </c>
      <c r="D30" s="5">
        <v>0</v>
      </c>
      <c r="E30" s="5">
        <v>0</v>
      </c>
      <c r="F30" s="5">
        <v>0</v>
      </c>
      <c r="G30" s="5">
        <f t="shared" si="0"/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</row>
    <row r="31" spans="1:16" ht="30" customHeight="1" x14ac:dyDescent="0.15">
      <c r="A31" s="4" t="s">
        <v>495</v>
      </c>
      <c r="B31" s="3"/>
      <c r="C31" s="5">
        <v>0</v>
      </c>
      <c r="D31" s="5">
        <v>0</v>
      </c>
      <c r="E31" s="5">
        <v>0</v>
      </c>
      <c r="F31" s="5">
        <v>0</v>
      </c>
      <c r="G31" s="5">
        <f t="shared" si="0"/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</row>
    <row r="32" spans="1:16" ht="30" customHeight="1" x14ac:dyDescent="0.15">
      <c r="A32" s="4" t="s">
        <v>495</v>
      </c>
      <c r="B32" s="3"/>
      <c r="C32" s="5">
        <v>0</v>
      </c>
      <c r="D32" s="5">
        <v>0</v>
      </c>
      <c r="E32" s="5">
        <v>0</v>
      </c>
      <c r="F32" s="5">
        <v>0</v>
      </c>
      <c r="G32" s="5">
        <f t="shared" si="0"/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</row>
    <row r="33" spans="1:16" ht="30" customHeight="1" x14ac:dyDescent="0.15">
      <c r="A33" s="4" t="s">
        <v>523</v>
      </c>
      <c r="B33" s="3"/>
      <c r="C33" s="5">
        <v>0</v>
      </c>
      <c r="D33" s="5">
        <v>0</v>
      </c>
      <c r="E33" s="5">
        <v>0</v>
      </c>
      <c r="F33" s="5">
        <v>0</v>
      </c>
      <c r="G33" s="5">
        <f t="shared" si="0"/>
        <v>1028874.0999999999</v>
      </c>
      <c r="H33" s="5">
        <v>680002.48</v>
      </c>
      <c r="I33" s="5">
        <v>0</v>
      </c>
      <c r="J33" s="5">
        <v>0</v>
      </c>
      <c r="K33" s="5">
        <v>324599.42</v>
      </c>
      <c r="L33" s="5">
        <v>0</v>
      </c>
      <c r="M33" s="5">
        <v>0</v>
      </c>
      <c r="N33" s="5">
        <v>24272.2</v>
      </c>
      <c r="O33" s="5">
        <v>0</v>
      </c>
      <c r="P33" s="5">
        <v>0</v>
      </c>
    </row>
    <row r="34" spans="1:16" ht="30" customHeight="1" x14ac:dyDescent="0.15">
      <c r="A34" s="14" t="s">
        <v>526</v>
      </c>
      <c r="B34" s="15" t="s">
        <v>94</v>
      </c>
      <c r="C34" s="13">
        <v>0</v>
      </c>
      <c r="D34" s="13">
        <v>0</v>
      </c>
      <c r="E34" s="13">
        <v>0</v>
      </c>
      <c r="F34" s="13">
        <v>0</v>
      </c>
      <c r="G34" s="13">
        <f t="shared" si="0"/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</row>
    <row r="35" spans="1:16" ht="30" customHeight="1" x14ac:dyDescent="0.15">
      <c r="A35" s="4" t="s">
        <v>187</v>
      </c>
      <c r="B35" s="3" t="s">
        <v>529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30" customHeight="1" x14ac:dyDescent="0.15">
      <c r="A36" s="4" t="s">
        <v>475</v>
      </c>
      <c r="B36" s="3"/>
      <c r="C36" s="5">
        <v>0</v>
      </c>
      <c r="D36" s="5">
        <v>0</v>
      </c>
      <c r="E36" s="5">
        <v>0</v>
      </c>
      <c r="F36" s="5">
        <v>0</v>
      </c>
      <c r="G36" s="5">
        <f t="shared" ref="G36:G42" si="1">H36+K36+N36</f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</row>
    <row r="37" spans="1:16" ht="30" customHeight="1" x14ac:dyDescent="0.15">
      <c r="A37" s="4" t="s">
        <v>475</v>
      </c>
      <c r="B37" s="3"/>
      <c r="C37" s="5">
        <v>0</v>
      </c>
      <c r="D37" s="5">
        <v>0</v>
      </c>
      <c r="E37" s="5">
        <v>0</v>
      </c>
      <c r="F37" s="5">
        <v>0</v>
      </c>
      <c r="G37" s="5">
        <f t="shared" si="1"/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</row>
    <row r="38" spans="1:16" ht="30" customHeight="1" x14ac:dyDescent="0.15">
      <c r="A38" s="4" t="s">
        <v>535</v>
      </c>
      <c r="B38" s="3"/>
      <c r="C38" s="5">
        <v>0</v>
      </c>
      <c r="D38" s="5">
        <v>0</v>
      </c>
      <c r="E38" s="5">
        <v>0</v>
      </c>
      <c r="F38" s="5">
        <v>0</v>
      </c>
      <c r="G38" s="5">
        <f t="shared" si="1"/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</row>
    <row r="39" spans="1:16" ht="30" customHeight="1" x14ac:dyDescent="0.15">
      <c r="A39" s="4" t="s">
        <v>535</v>
      </c>
      <c r="B39" s="3"/>
      <c r="C39" s="5">
        <v>0</v>
      </c>
      <c r="D39" s="5">
        <v>0</v>
      </c>
      <c r="E39" s="5">
        <v>0</v>
      </c>
      <c r="F39" s="5">
        <v>0</v>
      </c>
      <c r="G39" s="5">
        <f t="shared" si="1"/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</row>
    <row r="40" spans="1:16" ht="30" customHeight="1" x14ac:dyDescent="0.15">
      <c r="A40" s="4" t="s">
        <v>539</v>
      </c>
      <c r="B40" s="3"/>
      <c r="C40" s="5">
        <v>0</v>
      </c>
      <c r="D40" s="5">
        <v>0</v>
      </c>
      <c r="E40" s="5">
        <v>0</v>
      </c>
      <c r="F40" s="5">
        <v>0</v>
      </c>
      <c r="G40" s="5">
        <f t="shared" si="1"/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</row>
    <row r="41" spans="1:16" ht="30" customHeight="1" x14ac:dyDescent="0.15">
      <c r="A41" s="4" t="s">
        <v>542</v>
      </c>
      <c r="B41" s="3"/>
      <c r="C41" s="5">
        <v>0</v>
      </c>
      <c r="D41" s="5">
        <v>0</v>
      </c>
      <c r="E41" s="5">
        <v>0</v>
      </c>
      <c r="F41" s="5">
        <v>0</v>
      </c>
      <c r="G41" s="5">
        <f t="shared" si="1"/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</row>
    <row r="42" spans="1:16" ht="30" customHeight="1" x14ac:dyDescent="0.15">
      <c r="A42" s="4" t="s">
        <v>475</v>
      </c>
      <c r="B42" s="3"/>
      <c r="C42" s="5">
        <v>0</v>
      </c>
      <c r="D42" s="5">
        <v>0</v>
      </c>
      <c r="E42" s="5">
        <v>0</v>
      </c>
      <c r="F42" s="5">
        <v>0</v>
      </c>
      <c r="G42" s="5">
        <f t="shared" si="1"/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</row>
    <row r="43" spans="1:16" ht="20.100000000000001" customHeight="1" x14ac:dyDescent="0.15">
      <c r="A43" s="12" t="s">
        <v>101</v>
      </c>
      <c r="B43" s="15" t="s">
        <v>102</v>
      </c>
      <c r="C43" s="13">
        <f>VLOOKUP("1000",$B:$Z,2,0) + VLOOKUP("2000",$B:$Z,2,0)</f>
        <v>0</v>
      </c>
      <c r="D43" s="13">
        <f>VLOOKUP("1000",$B:$Z,3,0) + VLOOKUP("2000",$B:$Z,3,0)</f>
        <v>0</v>
      </c>
      <c r="E43" s="13">
        <f>VLOOKUP("1000",$B:$Z,4,0) + VLOOKUP("2000",$B:$Z,4,0)</f>
        <v>0</v>
      </c>
      <c r="F43" s="13">
        <f>VLOOKUP("1000",$B:$Z,5,0) + VLOOKUP("2000",$B:$Z,5,0)</f>
        <v>0</v>
      </c>
      <c r="G43" s="13">
        <f>VLOOKUP("1000",$B:$Z,6,0) + VLOOKUP("2000",$B:$Z,6,0)</f>
        <v>5144350.9000000004</v>
      </c>
      <c r="H43" s="13">
        <f>VLOOKUP("1000",$B:$Z,7,0) + VLOOKUP("2000",$B:$Z,7,0)</f>
        <v>3400010.48</v>
      </c>
      <c r="I43" s="13">
        <f>VLOOKUP("1000",$B:$Z,8,0) + VLOOKUP("2000",$B:$Z,8,0)</f>
        <v>0</v>
      </c>
      <c r="J43" s="13">
        <f>VLOOKUP("1000",$B:$Z,9,0) + VLOOKUP("2000",$B:$Z,9,0)</f>
        <v>0</v>
      </c>
      <c r="K43" s="13">
        <f>VLOOKUP("1000",$B:$Z,10,0) + VLOOKUP("2000",$B:$Z,10,0)</f>
        <v>1622979.42</v>
      </c>
      <c r="L43" s="13">
        <f>VLOOKUP("1000",$B:$Z,11,0) + VLOOKUP("2000",$B:$Z,11,0)</f>
        <v>0</v>
      </c>
      <c r="M43" s="13">
        <f>VLOOKUP("1000",$B:$Z,12,0) + VLOOKUP("2000",$B:$Z,12,0)</f>
        <v>0</v>
      </c>
      <c r="N43" s="13">
        <f>VLOOKUP("1000",$B:$Z,13,0) + VLOOKUP("2000",$B:$Z,13,0)</f>
        <v>121361</v>
      </c>
      <c r="O43" s="13">
        <f>VLOOKUP("1000",$B:$Z,14,0) + VLOOKUP("2000",$B:$Z,14,0)</f>
        <v>0</v>
      </c>
      <c r="P43" s="13">
        <f>VLOOKUP("1000",$B:$Z,15,0) + VLOOKUP("2000",$B:$Z,15,0)</f>
        <v>0</v>
      </c>
    </row>
  </sheetData>
  <sheetProtection sheet="1" objects="1" scenarios="1"/>
  <mergeCells count="21">
    <mergeCell ref="I4:J4"/>
    <mergeCell ref="K4:K5"/>
    <mergeCell ref="L4:M4"/>
    <mergeCell ref="N4:N5"/>
    <mergeCell ref="O4:P4"/>
    <mergeCell ref="A1:A5"/>
    <mergeCell ref="B1:B5"/>
    <mergeCell ref="C1:F1"/>
    <mergeCell ref="G1:P1"/>
    <mergeCell ref="C2:C5"/>
    <mergeCell ref="D2:F2"/>
    <mergeCell ref="G2:G5"/>
    <mergeCell ref="H2:P2"/>
    <mergeCell ref="D3:D5"/>
    <mergeCell ref="E3:F3"/>
    <mergeCell ref="H3:J3"/>
    <mergeCell ref="K3:M3"/>
    <mergeCell ref="N3:P3"/>
    <mergeCell ref="E4:E5"/>
    <mergeCell ref="F4:F5"/>
    <mergeCell ref="H4:H5"/>
  </mergeCells>
  <phoneticPr fontId="0" type="noConversion"/>
  <pageMargins left="0.4" right="0.4" top="0.4" bottom="0.4" header="0.1" footer="0.1"/>
  <pageSetup paperSize="9" scale="34" fitToHeight="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"/>
  <sheetViews>
    <sheetView workbookViewId="0">
      <selection sqref="A1:V1"/>
    </sheetView>
  </sheetViews>
  <sheetFormatPr defaultRowHeight="10.5" x14ac:dyDescent="0.15"/>
  <cols>
    <col min="1" max="2" width="38.140625" customWidth="1"/>
    <col min="3" max="22" width="26.7109375" customWidth="1"/>
  </cols>
  <sheetData>
    <row r="1" spans="1:22" ht="50.1" customHeight="1" x14ac:dyDescent="0.15">
      <c r="A1" s="1" t="s">
        <v>556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9.950000000000003" customHeight="1" x14ac:dyDescent="0.15">
      <c r="A2" s="23" t="s">
        <v>135</v>
      </c>
      <c r="B2" s="23" t="s">
        <v>439</v>
      </c>
      <c r="C2" s="23" t="s">
        <v>441</v>
      </c>
      <c r="D2" s="23" t="s">
        <v>440</v>
      </c>
      <c r="E2" s="23" t="s">
        <v>444</v>
      </c>
      <c r="F2" s="23"/>
      <c r="G2" s="23" t="s">
        <v>74</v>
      </c>
      <c r="H2" s="23" t="s">
        <v>557</v>
      </c>
      <c r="I2" s="23" t="s">
        <v>445</v>
      </c>
      <c r="J2" s="23"/>
      <c r="K2" s="23"/>
      <c r="L2" s="23"/>
      <c r="M2" s="23" t="s">
        <v>558</v>
      </c>
      <c r="N2" s="23" t="s">
        <v>559</v>
      </c>
      <c r="O2" s="23"/>
      <c r="P2" s="23"/>
      <c r="Q2" s="23"/>
      <c r="R2" s="23"/>
      <c r="S2" s="23" t="s">
        <v>560</v>
      </c>
      <c r="T2" s="23"/>
      <c r="U2" s="23"/>
      <c r="V2" s="23"/>
    </row>
    <row r="3" spans="1:22" ht="30" customHeight="1" x14ac:dyDescent="0.15">
      <c r="A3" s="23"/>
      <c r="B3" s="23"/>
      <c r="C3" s="23"/>
      <c r="D3" s="23"/>
      <c r="E3" s="23" t="s">
        <v>81</v>
      </c>
      <c r="F3" s="23" t="s">
        <v>82</v>
      </c>
      <c r="G3" s="23"/>
      <c r="H3" s="23"/>
      <c r="I3" s="23" t="s">
        <v>80</v>
      </c>
      <c r="J3" s="23" t="s">
        <v>187</v>
      </c>
      <c r="K3" s="23"/>
      <c r="L3" s="23"/>
      <c r="M3" s="23"/>
      <c r="N3" s="23" t="s">
        <v>80</v>
      </c>
      <c r="O3" s="23" t="s">
        <v>187</v>
      </c>
      <c r="P3" s="23"/>
      <c r="Q3" s="23"/>
      <c r="R3" s="23"/>
      <c r="S3" s="23" t="s">
        <v>80</v>
      </c>
      <c r="T3" s="23" t="s">
        <v>187</v>
      </c>
      <c r="U3" s="23"/>
      <c r="V3" s="23"/>
    </row>
    <row r="4" spans="1:22" ht="30" customHeight="1" x14ac:dyDescent="0.15">
      <c r="A4" s="23"/>
      <c r="B4" s="23"/>
      <c r="C4" s="23"/>
      <c r="D4" s="23"/>
      <c r="E4" s="23"/>
      <c r="F4" s="23"/>
      <c r="G4" s="23"/>
      <c r="H4" s="23"/>
      <c r="I4" s="23"/>
      <c r="J4" s="23" t="s">
        <v>447</v>
      </c>
      <c r="K4" s="23"/>
      <c r="L4" s="23" t="s">
        <v>448</v>
      </c>
      <c r="M4" s="23"/>
      <c r="N4" s="23"/>
      <c r="O4" s="23" t="s">
        <v>561</v>
      </c>
      <c r="P4" s="23"/>
      <c r="Q4" s="23"/>
      <c r="R4" s="23" t="s">
        <v>562</v>
      </c>
      <c r="S4" s="23"/>
      <c r="T4" s="23" t="s">
        <v>563</v>
      </c>
      <c r="U4" s="23"/>
      <c r="V4" s="23" t="s">
        <v>564</v>
      </c>
    </row>
    <row r="5" spans="1:22" ht="30" customHeight="1" x14ac:dyDescent="0.15">
      <c r="A5" s="23"/>
      <c r="B5" s="23"/>
      <c r="C5" s="23"/>
      <c r="D5" s="23"/>
      <c r="E5" s="23"/>
      <c r="F5" s="23"/>
      <c r="G5" s="23"/>
      <c r="H5" s="23"/>
      <c r="I5" s="23"/>
      <c r="J5" s="3" t="s">
        <v>452</v>
      </c>
      <c r="K5" s="3" t="s">
        <v>453</v>
      </c>
      <c r="L5" s="23"/>
      <c r="M5" s="23"/>
      <c r="N5" s="23"/>
      <c r="O5" s="3" t="s">
        <v>449</v>
      </c>
      <c r="P5" s="3" t="s">
        <v>450</v>
      </c>
      <c r="Q5" s="3" t="s">
        <v>565</v>
      </c>
      <c r="R5" s="23"/>
      <c r="S5" s="23"/>
      <c r="T5" s="3" t="s">
        <v>80</v>
      </c>
      <c r="U5" s="3" t="s">
        <v>566</v>
      </c>
      <c r="V5" s="23"/>
    </row>
    <row r="6" spans="1:22" ht="20.100000000000001" customHeight="1" x14ac:dyDescent="0.15">
      <c r="A6" s="3" t="s">
        <v>17</v>
      </c>
      <c r="B6" s="3" t="s">
        <v>19</v>
      </c>
      <c r="C6" s="3" t="s">
        <v>22</v>
      </c>
      <c r="D6" s="3" t="s">
        <v>24</v>
      </c>
      <c r="E6" s="3" t="s">
        <v>27</v>
      </c>
      <c r="F6" s="3" t="s">
        <v>30</v>
      </c>
      <c r="G6" s="3" t="s">
        <v>32</v>
      </c>
      <c r="H6" s="3" t="s">
        <v>35</v>
      </c>
      <c r="I6" s="3" t="s">
        <v>38</v>
      </c>
      <c r="J6" s="3" t="s">
        <v>41</v>
      </c>
      <c r="K6" s="3" t="s">
        <v>43</v>
      </c>
      <c r="L6" s="3" t="s">
        <v>45</v>
      </c>
      <c r="M6" s="3" t="s">
        <v>47</v>
      </c>
      <c r="N6" s="3" t="s">
        <v>50</v>
      </c>
      <c r="O6" s="3" t="s">
        <v>52</v>
      </c>
      <c r="P6" s="3" t="s">
        <v>54</v>
      </c>
      <c r="Q6" s="3" t="s">
        <v>55</v>
      </c>
      <c r="R6" s="3" t="s">
        <v>367</v>
      </c>
      <c r="S6" s="3" t="s">
        <v>368</v>
      </c>
      <c r="T6" s="3" t="s">
        <v>369</v>
      </c>
      <c r="U6" s="3" t="s">
        <v>567</v>
      </c>
      <c r="V6" s="3" t="s">
        <v>568</v>
      </c>
    </row>
    <row r="7" spans="1:22" ht="20.100000000000001" customHeight="1" x14ac:dyDescent="0.15">
      <c r="A7" s="4" t="s">
        <v>569</v>
      </c>
      <c r="B7" s="4" t="s">
        <v>570</v>
      </c>
      <c r="C7" s="3" t="s">
        <v>16</v>
      </c>
      <c r="D7" s="3" t="s">
        <v>571</v>
      </c>
      <c r="E7" s="3" t="s">
        <v>455</v>
      </c>
      <c r="F7" s="3" t="s">
        <v>456</v>
      </c>
      <c r="G7" s="3" t="s">
        <v>84</v>
      </c>
      <c r="H7" s="5">
        <f>I7+M7+N7</f>
        <v>20401</v>
      </c>
      <c r="I7" s="5">
        <f>J7+K7+L7</f>
        <v>20401</v>
      </c>
      <c r="J7" s="5">
        <v>20401</v>
      </c>
      <c r="K7" s="5">
        <v>0</v>
      </c>
      <c r="L7" s="5">
        <v>0</v>
      </c>
      <c r="M7" s="5">
        <v>0</v>
      </c>
      <c r="N7" s="5">
        <f>O7+P7+Q7+R7</f>
        <v>0</v>
      </c>
      <c r="O7" s="5">
        <v>0</v>
      </c>
      <c r="P7" s="5">
        <v>0</v>
      </c>
      <c r="Q7" s="5">
        <v>0</v>
      </c>
      <c r="R7" s="5">
        <v>0</v>
      </c>
      <c r="S7" s="5">
        <f>T7+V7</f>
        <v>36910.199999999997</v>
      </c>
      <c r="T7" s="5">
        <v>0</v>
      </c>
      <c r="U7" s="5">
        <v>0</v>
      </c>
      <c r="V7" s="5">
        <v>36910.199999999997</v>
      </c>
    </row>
    <row r="8" spans="1:22" ht="20.100000000000001" customHeight="1" x14ac:dyDescent="0.15">
      <c r="A8" s="4" t="s">
        <v>569</v>
      </c>
      <c r="B8" s="4" t="s">
        <v>476</v>
      </c>
      <c r="C8" s="3" t="s">
        <v>16</v>
      </c>
      <c r="D8" s="3" t="s">
        <v>572</v>
      </c>
      <c r="E8" s="3" t="s">
        <v>455</v>
      </c>
      <c r="F8" s="3" t="s">
        <v>456</v>
      </c>
      <c r="G8" s="3" t="s">
        <v>94</v>
      </c>
      <c r="H8" s="5">
        <f>I8+M8+N8</f>
        <v>6716</v>
      </c>
      <c r="I8" s="5">
        <f>J8+K8+L8</f>
        <v>6716</v>
      </c>
      <c r="J8" s="5">
        <v>6716</v>
      </c>
      <c r="K8" s="5">
        <v>0</v>
      </c>
      <c r="L8" s="5">
        <v>0</v>
      </c>
      <c r="M8" s="5">
        <v>0</v>
      </c>
      <c r="N8" s="5">
        <f>O8+P8+Q8+R8</f>
        <v>0</v>
      </c>
      <c r="O8" s="5">
        <v>0</v>
      </c>
      <c r="P8" s="5">
        <v>0</v>
      </c>
      <c r="Q8" s="5">
        <v>0</v>
      </c>
      <c r="R8" s="5">
        <v>0</v>
      </c>
      <c r="S8" s="5">
        <f>T8+V8</f>
        <v>36910.199999999997</v>
      </c>
      <c r="T8" s="5">
        <v>0</v>
      </c>
      <c r="U8" s="5">
        <v>0</v>
      </c>
      <c r="V8" s="5">
        <v>36910.199999999997</v>
      </c>
    </row>
    <row r="9" spans="1:22" ht="20.100000000000001" customHeight="1" x14ac:dyDescent="0.15">
      <c r="A9" s="4" t="s">
        <v>569</v>
      </c>
      <c r="B9" s="4" t="s">
        <v>573</v>
      </c>
      <c r="C9" s="3" t="s">
        <v>16</v>
      </c>
      <c r="D9" s="3" t="s">
        <v>574</v>
      </c>
      <c r="E9" s="3" t="s">
        <v>455</v>
      </c>
      <c r="F9" s="3" t="s">
        <v>456</v>
      </c>
      <c r="G9" s="3" t="s">
        <v>156</v>
      </c>
      <c r="H9" s="5">
        <f>I9+M9+N9</f>
        <v>9567</v>
      </c>
      <c r="I9" s="5">
        <f>J9+K9+L9</f>
        <v>9567</v>
      </c>
      <c r="J9" s="5">
        <v>9567</v>
      </c>
      <c r="K9" s="5">
        <v>0</v>
      </c>
      <c r="L9" s="5">
        <v>0</v>
      </c>
      <c r="M9" s="5">
        <v>0</v>
      </c>
      <c r="N9" s="5">
        <f>O9+P9+Q9+R9</f>
        <v>0</v>
      </c>
      <c r="O9" s="5">
        <v>0</v>
      </c>
      <c r="P9" s="5">
        <v>0</v>
      </c>
      <c r="Q9" s="5">
        <v>0</v>
      </c>
      <c r="R9" s="5">
        <v>0</v>
      </c>
      <c r="S9" s="5">
        <f>T9+V9</f>
        <v>36910.199999999997</v>
      </c>
      <c r="T9" s="5">
        <v>0</v>
      </c>
      <c r="U9" s="5">
        <v>0</v>
      </c>
      <c r="V9" s="5">
        <v>36910.199999999997</v>
      </c>
    </row>
    <row r="10" spans="1:22" ht="20.100000000000001" customHeight="1" x14ac:dyDescent="0.15">
      <c r="A10" s="4" t="s">
        <v>569</v>
      </c>
      <c r="B10" s="4" t="s">
        <v>575</v>
      </c>
      <c r="C10" s="3" t="s">
        <v>16</v>
      </c>
      <c r="D10" s="3" t="s">
        <v>576</v>
      </c>
      <c r="E10" s="3" t="s">
        <v>455</v>
      </c>
      <c r="F10" s="3" t="s">
        <v>456</v>
      </c>
      <c r="G10" s="3" t="s">
        <v>172</v>
      </c>
      <c r="H10" s="5">
        <f>I10+M10+N10</f>
        <v>13115</v>
      </c>
      <c r="I10" s="5">
        <f>J10+K10+L10</f>
        <v>13115</v>
      </c>
      <c r="J10" s="5">
        <v>13115</v>
      </c>
      <c r="K10" s="5">
        <v>0</v>
      </c>
      <c r="L10" s="5">
        <v>0</v>
      </c>
      <c r="M10" s="5">
        <v>0</v>
      </c>
      <c r="N10" s="5">
        <f>O10+P10+Q10+R10</f>
        <v>0</v>
      </c>
      <c r="O10" s="5">
        <v>0</v>
      </c>
      <c r="P10" s="5">
        <v>0</v>
      </c>
      <c r="Q10" s="5">
        <v>0</v>
      </c>
      <c r="R10" s="5">
        <v>0</v>
      </c>
      <c r="S10" s="5">
        <f>T10+V10</f>
        <v>36910.199999999997</v>
      </c>
      <c r="T10" s="5">
        <v>0</v>
      </c>
      <c r="U10" s="5">
        <v>0</v>
      </c>
      <c r="V10" s="5">
        <v>36910.199999999997</v>
      </c>
    </row>
    <row r="11" spans="1:22" ht="20.100000000000001" customHeight="1" x14ac:dyDescent="0.15">
      <c r="A11" s="4" t="s">
        <v>569</v>
      </c>
      <c r="B11" s="4" t="s">
        <v>577</v>
      </c>
      <c r="C11" s="3" t="s">
        <v>16</v>
      </c>
      <c r="D11" s="3" t="s">
        <v>578</v>
      </c>
      <c r="E11" s="3" t="s">
        <v>455</v>
      </c>
      <c r="F11" s="3" t="s">
        <v>456</v>
      </c>
      <c r="G11" s="3" t="s">
        <v>176</v>
      </c>
      <c r="H11" s="5">
        <f>I11+M11+N11</f>
        <v>6995</v>
      </c>
      <c r="I11" s="5">
        <f>J11+K11+L11</f>
        <v>6995</v>
      </c>
      <c r="J11" s="5">
        <v>6995</v>
      </c>
      <c r="K11" s="5">
        <v>0</v>
      </c>
      <c r="L11" s="5">
        <v>0</v>
      </c>
      <c r="M11" s="5">
        <v>0</v>
      </c>
      <c r="N11" s="5">
        <f>O11+P11+Q11+R11</f>
        <v>0</v>
      </c>
      <c r="O11" s="5">
        <v>0</v>
      </c>
      <c r="P11" s="5">
        <v>0</v>
      </c>
      <c r="Q11" s="5">
        <v>0</v>
      </c>
      <c r="R11" s="5">
        <v>0</v>
      </c>
      <c r="S11" s="5">
        <f>T11+V11</f>
        <v>36910.199999999997</v>
      </c>
      <c r="T11" s="5">
        <v>0</v>
      </c>
      <c r="U11" s="5">
        <v>0</v>
      </c>
      <c r="V11" s="5">
        <v>36910.199999999997</v>
      </c>
    </row>
    <row r="12" spans="1:22" ht="20.100000000000001" customHeight="1" x14ac:dyDescent="0.15">
      <c r="G12" s="12" t="s">
        <v>101</v>
      </c>
      <c r="H12" s="13">
        <f t="shared" ref="H12:V12" si="0">SUM(H7:H11)</f>
        <v>56794</v>
      </c>
      <c r="I12" s="13">
        <f t="shared" si="0"/>
        <v>56794</v>
      </c>
      <c r="J12" s="13">
        <f t="shared" si="0"/>
        <v>56794</v>
      </c>
      <c r="K12" s="13">
        <f t="shared" si="0"/>
        <v>0</v>
      </c>
      <c r="L12" s="13">
        <f t="shared" si="0"/>
        <v>0</v>
      </c>
      <c r="M12" s="13">
        <f t="shared" si="0"/>
        <v>0</v>
      </c>
      <c r="N12" s="13">
        <f t="shared" si="0"/>
        <v>0</v>
      </c>
      <c r="O12" s="13">
        <f t="shared" si="0"/>
        <v>0</v>
      </c>
      <c r="P12" s="13">
        <f t="shared" si="0"/>
        <v>0</v>
      </c>
      <c r="Q12" s="13">
        <f t="shared" si="0"/>
        <v>0</v>
      </c>
      <c r="R12" s="13">
        <f t="shared" si="0"/>
        <v>0</v>
      </c>
      <c r="S12" s="13">
        <f t="shared" si="0"/>
        <v>184551</v>
      </c>
      <c r="T12" s="13">
        <f t="shared" si="0"/>
        <v>0</v>
      </c>
      <c r="U12" s="13">
        <f t="shared" si="0"/>
        <v>0</v>
      </c>
      <c r="V12" s="13">
        <f t="shared" si="0"/>
        <v>184551</v>
      </c>
    </row>
  </sheetData>
  <sheetProtection sheet="1" objects="1" scenarios="1"/>
  <mergeCells count="26">
    <mergeCell ref="N3:N5"/>
    <mergeCell ref="O3:R3"/>
    <mergeCell ref="S3:S5"/>
    <mergeCell ref="T3:V3"/>
    <mergeCell ref="J4:K4"/>
    <mergeCell ref="L4:L5"/>
    <mergeCell ref="O4:Q4"/>
    <mergeCell ref="R4:R5"/>
    <mergeCell ref="T4:U4"/>
    <mergeCell ref="V4:V5"/>
    <mergeCell ref="A1:V1"/>
    <mergeCell ref="A2:A5"/>
    <mergeCell ref="B2:B5"/>
    <mergeCell ref="C2:C5"/>
    <mergeCell ref="D2:D5"/>
    <mergeCell ref="E2:F2"/>
    <mergeCell ref="G2:G5"/>
    <mergeCell ref="H2:H5"/>
    <mergeCell ref="I2:L2"/>
    <mergeCell ref="M2:M5"/>
    <mergeCell ref="N2:R2"/>
    <mergeCell ref="S2:V2"/>
    <mergeCell ref="E3:E5"/>
    <mergeCell ref="F3:F5"/>
    <mergeCell ref="I3:I5"/>
    <mergeCell ref="J3:L3"/>
  </mergeCells>
  <phoneticPr fontId="0" type="noConversion"/>
  <pageMargins left="0.4" right="0.4" top="0.4" bottom="0.4" header="0.1" footer="0.1"/>
  <pageSetup paperSize="9" scale="24" fitToHeight="0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workbookViewId="0">
      <selection sqref="A1:Q1"/>
    </sheetView>
  </sheetViews>
  <sheetFormatPr defaultRowHeight="10.5" x14ac:dyDescent="0.15"/>
  <cols>
    <col min="1" max="1" width="66.85546875" customWidth="1"/>
    <col min="2" max="2" width="49.7109375" customWidth="1"/>
    <col min="3" max="17" width="26.7109375" customWidth="1"/>
  </cols>
  <sheetData>
    <row r="1" spans="1:17" ht="50.1" customHeight="1" x14ac:dyDescent="0.15">
      <c r="A1" s="1" t="s">
        <v>579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50.1" customHeight="1" x14ac:dyDescent="0.15">
      <c r="A2" s="1" t="s">
        <v>580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30" customHeight="1" x14ac:dyDescent="0.15">
      <c r="A3" s="23" t="s">
        <v>438</v>
      </c>
      <c r="B3" s="23" t="s">
        <v>439</v>
      </c>
      <c r="C3" s="23" t="s">
        <v>444</v>
      </c>
      <c r="D3" s="23"/>
      <c r="E3" s="23" t="s">
        <v>74</v>
      </c>
      <c r="F3" s="23" t="s">
        <v>581</v>
      </c>
      <c r="G3" s="23" t="s">
        <v>582</v>
      </c>
      <c r="H3" s="23"/>
      <c r="I3" s="23"/>
      <c r="J3" s="23" t="s">
        <v>583</v>
      </c>
      <c r="K3" s="23"/>
      <c r="L3" s="23" t="s">
        <v>584</v>
      </c>
      <c r="M3" s="23"/>
      <c r="N3" s="23" t="s">
        <v>585</v>
      </c>
      <c r="O3" s="23" t="s">
        <v>586</v>
      </c>
      <c r="P3" s="23"/>
      <c r="Q3" s="23" t="s">
        <v>587</v>
      </c>
    </row>
    <row r="4" spans="1:17" ht="30" customHeight="1" x14ac:dyDescent="0.15">
      <c r="A4" s="23"/>
      <c r="B4" s="23"/>
      <c r="C4" s="3" t="s">
        <v>81</v>
      </c>
      <c r="D4" s="3" t="s">
        <v>82</v>
      </c>
      <c r="E4" s="23"/>
      <c r="F4" s="23"/>
      <c r="G4" s="3" t="s">
        <v>81</v>
      </c>
      <c r="H4" s="3" t="s">
        <v>7</v>
      </c>
      <c r="I4" s="3" t="s">
        <v>588</v>
      </c>
      <c r="J4" s="3" t="s">
        <v>589</v>
      </c>
      <c r="K4" s="3" t="s">
        <v>590</v>
      </c>
      <c r="L4" s="3" t="s">
        <v>591</v>
      </c>
      <c r="M4" s="3" t="s">
        <v>592</v>
      </c>
      <c r="N4" s="23"/>
      <c r="O4" s="3" t="s">
        <v>447</v>
      </c>
      <c r="P4" s="3" t="s">
        <v>593</v>
      </c>
      <c r="Q4" s="23"/>
    </row>
    <row r="5" spans="1:17" ht="20.100000000000001" customHeight="1" x14ac:dyDescent="0.15">
      <c r="A5" s="3" t="s">
        <v>17</v>
      </c>
      <c r="B5" s="3" t="s">
        <v>19</v>
      </c>
      <c r="C5" s="3" t="s">
        <v>22</v>
      </c>
      <c r="D5" s="3" t="s">
        <v>24</v>
      </c>
      <c r="E5" s="3" t="s">
        <v>27</v>
      </c>
      <c r="F5" s="3" t="s">
        <v>30</v>
      </c>
      <c r="G5" s="3" t="s">
        <v>32</v>
      </c>
      <c r="H5" s="3" t="s">
        <v>35</v>
      </c>
      <c r="I5" s="3" t="s">
        <v>38</v>
      </c>
      <c r="J5" s="3" t="s">
        <v>41</v>
      </c>
      <c r="K5" s="3" t="s">
        <v>43</v>
      </c>
      <c r="L5" s="3" t="s">
        <v>45</v>
      </c>
      <c r="M5" s="3" t="s">
        <v>47</v>
      </c>
      <c r="N5" s="3" t="s">
        <v>50</v>
      </c>
      <c r="O5" s="3" t="s">
        <v>52</v>
      </c>
      <c r="P5" s="3" t="s">
        <v>54</v>
      </c>
      <c r="Q5" s="3" t="s">
        <v>55</v>
      </c>
    </row>
  </sheetData>
  <sheetProtection sheet="1" objects="1" scenarios="1"/>
  <mergeCells count="13">
    <mergeCell ref="A1:Q1"/>
    <mergeCell ref="A2:Q2"/>
    <mergeCell ref="A3:A4"/>
    <mergeCell ref="B3:B4"/>
    <mergeCell ref="C3:D3"/>
    <mergeCell ref="E3:E4"/>
    <mergeCell ref="F3:F4"/>
    <mergeCell ref="G3:I3"/>
    <mergeCell ref="J3:K3"/>
    <mergeCell ref="L3:M3"/>
    <mergeCell ref="N3:N4"/>
    <mergeCell ref="O3:P3"/>
    <mergeCell ref="Q3:Q4"/>
  </mergeCells>
  <phoneticPr fontId="0" type="noConversion"/>
  <pageMargins left="0.4" right="0.4" top="0.4" bottom="0.4" header="0.1" footer="0.1"/>
  <pageSetup paperSize="9" scale="29" fitToHeight="0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"/>
  <sheetViews>
    <sheetView workbookViewId="0">
      <selection sqref="A1:O1"/>
    </sheetView>
  </sheetViews>
  <sheetFormatPr defaultRowHeight="10.5" x14ac:dyDescent="0.15"/>
  <cols>
    <col min="1" max="1" width="66.85546875" customWidth="1"/>
    <col min="2" max="15" width="24.85546875" customWidth="1"/>
  </cols>
  <sheetData>
    <row r="1" spans="1:15" ht="50.1" customHeight="1" x14ac:dyDescent="0.15">
      <c r="A1" s="1" t="s">
        <v>594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0" customHeight="1" x14ac:dyDescent="0.15">
      <c r="A2" s="23" t="s">
        <v>438</v>
      </c>
      <c r="B2" s="23" t="s">
        <v>439</v>
      </c>
      <c r="C2" s="23" t="s">
        <v>444</v>
      </c>
      <c r="D2" s="23"/>
      <c r="E2" s="23" t="s">
        <v>74</v>
      </c>
      <c r="F2" s="23" t="s">
        <v>595</v>
      </c>
      <c r="G2" s="23" t="s">
        <v>596</v>
      </c>
      <c r="H2" s="23"/>
      <c r="I2" s="23"/>
      <c r="J2" s="23" t="s">
        <v>583</v>
      </c>
      <c r="K2" s="23"/>
      <c r="L2" s="23" t="s">
        <v>597</v>
      </c>
      <c r="M2" s="23" t="s">
        <v>598</v>
      </c>
      <c r="N2" s="23"/>
      <c r="O2" s="23" t="s">
        <v>599</v>
      </c>
    </row>
    <row r="3" spans="1:15" ht="30" customHeight="1" x14ac:dyDescent="0.15">
      <c r="A3" s="23"/>
      <c r="B3" s="23"/>
      <c r="C3" s="3" t="s">
        <v>81</v>
      </c>
      <c r="D3" s="3" t="s">
        <v>82</v>
      </c>
      <c r="E3" s="23"/>
      <c r="F3" s="23"/>
      <c r="G3" s="3" t="s">
        <v>81</v>
      </c>
      <c r="H3" s="3" t="s">
        <v>7</v>
      </c>
      <c r="I3" s="3" t="s">
        <v>588</v>
      </c>
      <c r="J3" s="3" t="s">
        <v>589</v>
      </c>
      <c r="K3" s="3" t="s">
        <v>590</v>
      </c>
      <c r="L3" s="23" t="s">
        <v>591</v>
      </c>
      <c r="M3" s="3" t="s">
        <v>447</v>
      </c>
      <c r="N3" s="3" t="s">
        <v>593</v>
      </c>
      <c r="O3" s="23"/>
    </row>
    <row r="4" spans="1:15" ht="20.100000000000001" customHeight="1" x14ac:dyDescent="0.15">
      <c r="A4" s="3" t="s">
        <v>17</v>
      </c>
      <c r="B4" s="3" t="s">
        <v>19</v>
      </c>
      <c r="C4" s="3" t="s">
        <v>22</v>
      </c>
      <c r="D4" s="3" t="s">
        <v>24</v>
      </c>
      <c r="E4" s="3" t="s">
        <v>27</v>
      </c>
      <c r="F4" s="3" t="s">
        <v>30</v>
      </c>
      <c r="G4" s="3" t="s">
        <v>32</v>
      </c>
      <c r="H4" s="3" t="s">
        <v>35</v>
      </c>
      <c r="I4" s="3" t="s">
        <v>38</v>
      </c>
      <c r="J4" s="3" t="s">
        <v>41</v>
      </c>
      <c r="K4" s="3" t="s">
        <v>43</v>
      </c>
      <c r="L4" s="3" t="s">
        <v>45</v>
      </c>
      <c r="M4" s="3" t="s">
        <v>47</v>
      </c>
      <c r="N4" s="3" t="s">
        <v>50</v>
      </c>
      <c r="O4" s="3" t="s">
        <v>52</v>
      </c>
    </row>
  </sheetData>
  <sheetProtection sheet="1" objects="1" scenarios="1"/>
  <mergeCells count="11">
    <mergeCell ref="A1:O1"/>
    <mergeCell ref="A2:A3"/>
    <mergeCell ref="B2:B3"/>
    <mergeCell ref="C2:D2"/>
    <mergeCell ref="E2:E3"/>
    <mergeCell ref="F2:F3"/>
    <mergeCell ref="G2:I2"/>
    <mergeCell ref="J2:K2"/>
    <mergeCell ref="L2:L3"/>
    <mergeCell ref="M2:N2"/>
    <mergeCell ref="O2:O3"/>
  </mergeCells>
  <phoneticPr fontId="0" type="noConversion"/>
  <pageMargins left="0.4" right="0.4" top="0.4" bottom="0.4" header="0.1" footer="0.1"/>
  <pageSetup paperSize="9" scale="36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sqref="A1:I1"/>
    </sheetView>
  </sheetViews>
  <sheetFormatPr defaultRowHeight="10.5" x14ac:dyDescent="0.15"/>
  <cols>
    <col min="1" max="1" width="30.5703125" customWidth="1"/>
    <col min="2" max="7" width="22.85546875" customWidth="1"/>
    <col min="8" max="8" width="19.140625" customWidth="1"/>
    <col min="9" max="9" width="34.42578125" customWidth="1"/>
  </cols>
  <sheetData>
    <row r="1" spans="1:9" ht="24.95" customHeight="1" x14ac:dyDescent="0.15">
      <c r="A1" s="1" t="s">
        <v>71</v>
      </c>
      <c r="B1" s="1"/>
      <c r="C1" s="1"/>
      <c r="D1" s="1"/>
      <c r="E1" s="1"/>
      <c r="F1" s="1"/>
      <c r="G1" s="1"/>
      <c r="H1" s="1"/>
      <c r="I1" s="1"/>
    </row>
    <row r="2" spans="1:9" ht="24.95" customHeight="1" x14ac:dyDescent="0.15">
      <c r="A2" s="1" t="s">
        <v>72</v>
      </c>
      <c r="B2" s="1"/>
      <c r="C2" s="1"/>
      <c r="D2" s="1"/>
      <c r="E2" s="1"/>
      <c r="F2" s="1"/>
      <c r="G2" s="1"/>
      <c r="H2" s="1"/>
      <c r="I2" s="1"/>
    </row>
    <row r="3" spans="1:9" ht="30" customHeight="1" x14ac:dyDescent="0.15">
      <c r="A3" s="23" t="s">
        <v>73</v>
      </c>
      <c r="B3" s="23" t="s">
        <v>36</v>
      </c>
      <c r="C3" s="23" t="s">
        <v>74</v>
      </c>
      <c r="D3" s="23" t="s">
        <v>75</v>
      </c>
      <c r="E3" s="23" t="s">
        <v>76</v>
      </c>
      <c r="F3" s="23"/>
      <c r="G3" s="23"/>
      <c r="H3" s="23" t="s">
        <v>77</v>
      </c>
      <c r="I3" s="23" t="s">
        <v>78</v>
      </c>
    </row>
    <row r="4" spans="1:9" ht="20.100000000000001" customHeight="1" x14ac:dyDescent="0.15">
      <c r="A4" s="23"/>
      <c r="B4" s="23"/>
      <c r="C4" s="23"/>
      <c r="D4" s="23"/>
      <c r="E4" s="23" t="s">
        <v>79</v>
      </c>
      <c r="F4" s="23"/>
      <c r="G4" s="23" t="s">
        <v>80</v>
      </c>
      <c r="H4" s="23"/>
      <c r="I4" s="23"/>
    </row>
    <row r="5" spans="1:9" ht="20.100000000000001" customHeight="1" x14ac:dyDescent="0.15">
      <c r="A5" s="23"/>
      <c r="B5" s="23"/>
      <c r="C5" s="23"/>
      <c r="D5" s="23"/>
      <c r="E5" s="3" t="s">
        <v>81</v>
      </c>
      <c r="F5" s="3" t="s">
        <v>82</v>
      </c>
      <c r="G5" s="23"/>
      <c r="H5" s="23"/>
      <c r="I5" s="23"/>
    </row>
    <row r="6" spans="1:9" ht="15" customHeight="1" x14ac:dyDescent="0.15">
      <c r="A6" s="3" t="s">
        <v>17</v>
      </c>
      <c r="B6" s="3" t="s">
        <v>19</v>
      </c>
      <c r="C6" s="3" t="s">
        <v>22</v>
      </c>
      <c r="D6" s="3" t="s">
        <v>24</v>
      </c>
      <c r="E6" s="3" t="s">
        <v>27</v>
      </c>
      <c r="F6" s="3" t="s">
        <v>30</v>
      </c>
      <c r="G6" s="3" t="s">
        <v>32</v>
      </c>
      <c r="H6" s="3" t="s">
        <v>35</v>
      </c>
      <c r="I6" s="3" t="s">
        <v>38</v>
      </c>
    </row>
    <row r="7" spans="1:9" ht="90" customHeight="1" x14ac:dyDescent="0.15">
      <c r="A7" s="4" t="s">
        <v>83</v>
      </c>
      <c r="B7" s="3"/>
      <c r="C7" s="3" t="s">
        <v>84</v>
      </c>
      <c r="D7" s="5">
        <v>68</v>
      </c>
      <c r="E7" s="3" t="s">
        <v>85</v>
      </c>
      <c r="F7" s="3" t="s">
        <v>86</v>
      </c>
      <c r="G7" s="5">
        <v>68</v>
      </c>
      <c r="H7" s="5">
        <v>0</v>
      </c>
      <c r="I7" s="3"/>
    </row>
    <row r="8" spans="1:9" ht="90" customHeight="1" x14ac:dyDescent="0.15">
      <c r="A8" s="4" t="s">
        <v>87</v>
      </c>
      <c r="B8" s="3"/>
      <c r="C8" s="3" t="s">
        <v>88</v>
      </c>
      <c r="D8" s="5">
        <v>2</v>
      </c>
      <c r="E8" s="3" t="s">
        <v>85</v>
      </c>
      <c r="F8" s="3" t="s">
        <v>86</v>
      </c>
      <c r="G8" s="5">
        <v>2</v>
      </c>
      <c r="H8" s="5">
        <v>0</v>
      </c>
      <c r="I8" s="3"/>
    </row>
    <row r="9" spans="1:9" ht="90" customHeight="1" x14ac:dyDescent="0.15">
      <c r="A9" s="4" t="s">
        <v>89</v>
      </c>
      <c r="B9" s="3"/>
      <c r="C9" s="3" t="s">
        <v>90</v>
      </c>
      <c r="D9" s="5">
        <v>36</v>
      </c>
      <c r="E9" s="3" t="s">
        <v>85</v>
      </c>
      <c r="F9" s="3" t="s">
        <v>86</v>
      </c>
      <c r="G9" s="5">
        <v>36</v>
      </c>
      <c r="H9" s="5">
        <v>0</v>
      </c>
      <c r="I9" s="3"/>
    </row>
    <row r="10" spans="1:9" ht="45" customHeight="1" x14ac:dyDescent="0.15">
      <c r="A10" s="4" t="s">
        <v>91</v>
      </c>
      <c r="B10" s="3"/>
      <c r="C10" s="3" t="s">
        <v>92</v>
      </c>
      <c r="D10" s="5">
        <v>68</v>
      </c>
      <c r="E10" s="3" t="s">
        <v>85</v>
      </c>
      <c r="F10" s="3" t="s">
        <v>86</v>
      </c>
      <c r="G10" s="5">
        <v>68</v>
      </c>
      <c r="H10" s="5">
        <v>0</v>
      </c>
      <c r="I10" s="3"/>
    </row>
    <row r="11" spans="1:9" ht="45" customHeight="1" x14ac:dyDescent="0.15">
      <c r="A11" s="4" t="s">
        <v>93</v>
      </c>
      <c r="B11" s="3"/>
      <c r="C11" s="3" t="s">
        <v>94</v>
      </c>
      <c r="D11" s="5">
        <v>60</v>
      </c>
      <c r="E11" s="3" t="s">
        <v>85</v>
      </c>
      <c r="F11" s="3" t="s">
        <v>86</v>
      </c>
      <c r="G11" s="5">
        <v>60</v>
      </c>
      <c r="H11" s="5">
        <v>0</v>
      </c>
      <c r="I11" s="3"/>
    </row>
    <row r="12" spans="1:9" ht="45" customHeight="1" x14ac:dyDescent="0.15">
      <c r="A12" s="4" t="s">
        <v>95</v>
      </c>
      <c r="B12" s="3"/>
      <c r="C12" s="3" t="s">
        <v>96</v>
      </c>
      <c r="D12" s="5">
        <v>6454</v>
      </c>
      <c r="E12" s="3" t="s">
        <v>97</v>
      </c>
      <c r="F12" s="3" t="s">
        <v>98</v>
      </c>
      <c r="G12" s="5">
        <v>6454</v>
      </c>
      <c r="H12" s="5">
        <v>0</v>
      </c>
      <c r="I12" s="3"/>
    </row>
    <row r="13" spans="1:9" ht="45" customHeight="1" x14ac:dyDescent="0.15">
      <c r="A13" s="4" t="s">
        <v>99</v>
      </c>
      <c r="B13" s="3"/>
      <c r="C13" s="3" t="s">
        <v>100</v>
      </c>
      <c r="D13" s="5">
        <v>8</v>
      </c>
      <c r="E13" s="3" t="s">
        <v>85</v>
      </c>
      <c r="F13" s="3" t="s">
        <v>86</v>
      </c>
      <c r="G13" s="5">
        <v>8</v>
      </c>
      <c r="H13" s="5">
        <v>0</v>
      </c>
      <c r="I13" s="3"/>
    </row>
    <row r="14" spans="1:9" ht="24.95" customHeight="1" x14ac:dyDescent="0.15">
      <c r="A14" s="15"/>
      <c r="B14" s="15" t="s">
        <v>101</v>
      </c>
      <c r="C14" s="15" t="s">
        <v>102</v>
      </c>
      <c r="D14" s="5">
        <f>SUM(D7:D13)</f>
        <v>6696</v>
      </c>
      <c r="E14" s="15" t="s">
        <v>103</v>
      </c>
      <c r="F14" s="15" t="s">
        <v>103</v>
      </c>
      <c r="G14" s="5">
        <f>SUM(G7:G13)</f>
        <v>6696</v>
      </c>
      <c r="H14" s="5">
        <f>SUM(H7:H13)</f>
        <v>0</v>
      </c>
      <c r="I14" s="15" t="s">
        <v>103</v>
      </c>
    </row>
  </sheetData>
  <sheetProtection password="D513" sheet="1" objects="1" scenarios="1"/>
  <mergeCells count="11">
    <mergeCell ref="A1:I1"/>
    <mergeCell ref="A2:I2"/>
    <mergeCell ref="A3:A5"/>
    <mergeCell ref="B3:B5"/>
    <mergeCell ref="C3:C5"/>
    <mergeCell ref="D3:D5"/>
    <mergeCell ref="E3:G3"/>
    <mergeCell ref="H3:H5"/>
    <mergeCell ref="I3:I5"/>
    <mergeCell ref="E4:F4"/>
    <mergeCell ref="G4:G5"/>
  </mergeCells>
  <phoneticPr fontId="0" type="noConversion"/>
  <pageMargins left="0.4" right="0.4" top="0.4" bottom="0.4" header="0.1" footer="0.1"/>
  <pageSetup paperSize="9" scale="68" fitToHeight="0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sqref="A1:J1"/>
    </sheetView>
  </sheetViews>
  <sheetFormatPr defaultRowHeight="10.5" x14ac:dyDescent="0.15"/>
  <cols>
    <col min="1" max="1" width="66.85546875" customWidth="1"/>
    <col min="2" max="10" width="24.85546875" customWidth="1"/>
  </cols>
  <sheetData>
    <row r="1" spans="1:10" ht="50.1" customHeight="1" x14ac:dyDescent="0.15">
      <c r="A1" s="1" t="s">
        <v>600</v>
      </c>
      <c r="B1" s="1"/>
      <c r="C1" s="1"/>
      <c r="D1" s="1"/>
      <c r="E1" s="1"/>
      <c r="F1" s="1"/>
      <c r="G1" s="1"/>
      <c r="H1" s="1"/>
      <c r="I1" s="1"/>
      <c r="J1" s="1"/>
    </row>
    <row r="2" spans="1:10" ht="30" customHeight="1" x14ac:dyDescent="0.15">
      <c r="A2" s="18" t="s">
        <v>283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30" customHeight="1" x14ac:dyDescent="0.15">
      <c r="J3" s="3" t="s">
        <v>2</v>
      </c>
    </row>
    <row r="4" spans="1:10" ht="30" customHeight="1" x14ac:dyDescent="0.15">
      <c r="I4" s="11" t="s">
        <v>3</v>
      </c>
      <c r="J4" s="3" t="s">
        <v>4</v>
      </c>
    </row>
    <row r="5" spans="1:10" ht="30" customHeight="1" x14ac:dyDescent="0.15">
      <c r="I5" s="11" t="s">
        <v>417</v>
      </c>
      <c r="J5" s="3" t="s">
        <v>418</v>
      </c>
    </row>
    <row r="6" spans="1:10" ht="30" customHeight="1" x14ac:dyDescent="0.15">
      <c r="A6" s="2" t="s">
        <v>5</v>
      </c>
      <c r="B6" s="2"/>
      <c r="C6" s="24" t="s">
        <v>6</v>
      </c>
      <c r="D6" s="24"/>
      <c r="E6" s="24"/>
      <c r="F6" s="24"/>
      <c r="G6" s="24"/>
      <c r="I6" s="11" t="s">
        <v>7</v>
      </c>
      <c r="J6" s="3" t="s">
        <v>8</v>
      </c>
    </row>
    <row r="7" spans="1:10" ht="30" customHeight="1" x14ac:dyDescent="0.15">
      <c r="A7" s="2" t="s">
        <v>9</v>
      </c>
      <c r="B7" s="2"/>
      <c r="C7" s="24" t="s">
        <v>10</v>
      </c>
      <c r="D7" s="24"/>
      <c r="E7" s="24"/>
      <c r="F7" s="24"/>
      <c r="G7" s="24"/>
      <c r="I7" s="11" t="s">
        <v>11</v>
      </c>
      <c r="J7" s="3" t="s">
        <v>12</v>
      </c>
    </row>
    <row r="8" spans="1:10" ht="30" customHeight="1" x14ac:dyDescent="0.15">
      <c r="A8" s="2" t="s">
        <v>284</v>
      </c>
      <c r="B8" s="2"/>
      <c r="C8" s="24" t="s">
        <v>285</v>
      </c>
      <c r="D8" s="24"/>
      <c r="E8" s="24"/>
      <c r="F8" s="24"/>
      <c r="G8" s="24"/>
      <c r="I8" s="11" t="s">
        <v>13</v>
      </c>
      <c r="J8" s="3" t="s">
        <v>14</v>
      </c>
    </row>
    <row r="9" spans="1:10" ht="30" customHeight="1" x14ac:dyDescent="0.15">
      <c r="A9" s="2" t="s">
        <v>287</v>
      </c>
      <c r="B9" s="2"/>
      <c r="C9" s="18"/>
      <c r="D9" s="18"/>
      <c r="E9" s="18"/>
      <c r="F9" s="18"/>
      <c r="G9" s="18"/>
      <c r="I9" s="11" t="s">
        <v>15</v>
      </c>
      <c r="J9" s="3" t="s">
        <v>16</v>
      </c>
    </row>
    <row r="10" spans="1:10" ht="30" customHeight="1" x14ac:dyDescent="0.15"/>
    <row r="11" spans="1:10" ht="50.1" customHeight="1" x14ac:dyDescent="0.15">
      <c r="A11" s="1" t="s">
        <v>601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ht="30" customHeight="1" x14ac:dyDescent="0.15">
      <c r="A12" s="23" t="s">
        <v>602</v>
      </c>
      <c r="B12" s="23" t="s">
        <v>74</v>
      </c>
      <c r="C12" s="23" t="s">
        <v>603</v>
      </c>
      <c r="D12" s="23"/>
      <c r="E12" s="23"/>
      <c r="F12" s="23"/>
      <c r="G12" s="23"/>
      <c r="H12" s="23"/>
      <c r="I12" s="23"/>
      <c r="J12" s="23"/>
    </row>
    <row r="13" spans="1:10" ht="30" customHeight="1" x14ac:dyDescent="0.15">
      <c r="A13" s="23"/>
      <c r="B13" s="23"/>
      <c r="C13" s="23" t="s">
        <v>80</v>
      </c>
      <c r="D13" s="23" t="s">
        <v>187</v>
      </c>
      <c r="E13" s="23"/>
      <c r="F13" s="23"/>
      <c r="G13" s="23"/>
      <c r="H13" s="23"/>
      <c r="I13" s="23"/>
      <c r="J13" s="23"/>
    </row>
    <row r="14" spans="1:10" ht="30" customHeight="1" x14ac:dyDescent="0.15">
      <c r="A14" s="23"/>
      <c r="B14" s="23"/>
      <c r="C14" s="23"/>
      <c r="D14" s="23" t="s">
        <v>604</v>
      </c>
      <c r="E14" s="23" t="s">
        <v>605</v>
      </c>
      <c r="F14" s="23"/>
      <c r="G14" s="23"/>
      <c r="H14" s="23" t="s">
        <v>606</v>
      </c>
      <c r="I14" s="23"/>
      <c r="J14" s="23"/>
    </row>
    <row r="15" spans="1:10" ht="30" customHeight="1" x14ac:dyDescent="0.15">
      <c r="A15" s="23"/>
      <c r="B15" s="23"/>
      <c r="C15" s="23"/>
      <c r="D15" s="23"/>
      <c r="E15" s="23" t="s">
        <v>80</v>
      </c>
      <c r="F15" s="23" t="s">
        <v>187</v>
      </c>
      <c r="G15" s="23"/>
      <c r="H15" s="23" t="s">
        <v>607</v>
      </c>
      <c r="I15" s="23" t="s">
        <v>608</v>
      </c>
      <c r="J15" s="23"/>
    </row>
    <row r="16" spans="1:10" ht="30" customHeight="1" x14ac:dyDescent="0.15">
      <c r="A16" s="23"/>
      <c r="B16" s="23"/>
      <c r="C16" s="23"/>
      <c r="D16" s="23"/>
      <c r="E16" s="23"/>
      <c r="F16" s="3" t="s">
        <v>609</v>
      </c>
      <c r="G16" s="3" t="s">
        <v>610</v>
      </c>
      <c r="H16" s="23"/>
      <c r="I16" s="3" t="s">
        <v>80</v>
      </c>
      <c r="J16" s="3" t="s">
        <v>611</v>
      </c>
    </row>
    <row r="17" spans="1:10" ht="20.100000000000001" customHeight="1" x14ac:dyDescent="0.15">
      <c r="A17" s="3" t="s">
        <v>17</v>
      </c>
      <c r="B17" s="3" t="s">
        <v>19</v>
      </c>
      <c r="C17" s="3" t="s">
        <v>22</v>
      </c>
      <c r="D17" s="3" t="s">
        <v>24</v>
      </c>
      <c r="E17" s="3" t="s">
        <v>27</v>
      </c>
      <c r="F17" s="3" t="s">
        <v>30</v>
      </c>
      <c r="G17" s="3" t="s">
        <v>32</v>
      </c>
      <c r="H17" s="3" t="s">
        <v>35</v>
      </c>
      <c r="I17" s="3" t="s">
        <v>38</v>
      </c>
      <c r="J17" s="3" t="s">
        <v>41</v>
      </c>
    </row>
    <row r="18" spans="1:10" ht="39.950000000000003" customHeight="1" x14ac:dyDescent="0.15">
      <c r="A18" s="14" t="s">
        <v>612</v>
      </c>
      <c r="B18" s="15" t="s">
        <v>84</v>
      </c>
      <c r="C18" s="13">
        <f t="shared" ref="C18:C34" si="0">D18+E18+H18+I18</f>
        <v>0</v>
      </c>
      <c r="D18" s="13">
        <v>0</v>
      </c>
      <c r="E18" s="13">
        <f t="shared" ref="E18:E34" si="1">F18+G18</f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</row>
    <row r="19" spans="1:10" ht="39.950000000000003" customHeight="1" x14ac:dyDescent="0.15">
      <c r="A19" s="4" t="s">
        <v>613</v>
      </c>
      <c r="B19" s="3" t="s">
        <v>239</v>
      </c>
      <c r="C19" s="5">
        <f t="shared" si="0"/>
        <v>0</v>
      </c>
      <c r="D19" s="5">
        <v>0</v>
      </c>
      <c r="E19" s="5">
        <f t="shared" si="1"/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</row>
    <row r="20" spans="1:10" ht="39.950000000000003" customHeight="1" x14ac:dyDescent="0.15">
      <c r="A20" s="4" t="s">
        <v>614</v>
      </c>
      <c r="B20" s="3" t="s">
        <v>615</v>
      </c>
      <c r="C20" s="5">
        <f t="shared" si="0"/>
        <v>0</v>
      </c>
      <c r="D20" s="5">
        <v>0</v>
      </c>
      <c r="E20" s="5">
        <f t="shared" si="1"/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0" ht="39.950000000000003" customHeight="1" x14ac:dyDescent="0.15">
      <c r="A21" s="4" t="s">
        <v>616</v>
      </c>
      <c r="B21" s="3" t="s">
        <v>351</v>
      </c>
      <c r="C21" s="5">
        <f t="shared" si="0"/>
        <v>0</v>
      </c>
      <c r="D21" s="5">
        <v>0</v>
      </c>
      <c r="E21" s="5">
        <f t="shared" si="1"/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</row>
    <row r="22" spans="1:10" ht="39.950000000000003" customHeight="1" x14ac:dyDescent="0.15">
      <c r="A22" s="14" t="s">
        <v>617</v>
      </c>
      <c r="B22" s="15" t="s">
        <v>94</v>
      </c>
      <c r="C22" s="13">
        <f t="shared" si="0"/>
        <v>1</v>
      </c>
      <c r="D22" s="13">
        <v>1</v>
      </c>
      <c r="E22" s="13">
        <f t="shared" si="1"/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</row>
    <row r="23" spans="1:10" ht="39.950000000000003" customHeight="1" x14ac:dyDescent="0.15">
      <c r="A23" s="4" t="s">
        <v>613</v>
      </c>
      <c r="B23" s="3" t="s">
        <v>242</v>
      </c>
      <c r="C23" s="5">
        <f t="shared" si="0"/>
        <v>1</v>
      </c>
      <c r="D23" s="5">
        <v>1</v>
      </c>
      <c r="E23" s="5">
        <f t="shared" si="1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</row>
    <row r="24" spans="1:10" ht="39.950000000000003" customHeight="1" x14ac:dyDescent="0.15">
      <c r="A24" s="4" t="s">
        <v>614</v>
      </c>
      <c r="B24" s="3" t="s">
        <v>618</v>
      </c>
      <c r="C24" s="5">
        <f t="shared" si="0"/>
        <v>0</v>
      </c>
      <c r="D24" s="5">
        <v>0</v>
      </c>
      <c r="E24" s="5">
        <f t="shared" si="1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</row>
    <row r="25" spans="1:10" ht="39.950000000000003" customHeight="1" x14ac:dyDescent="0.15">
      <c r="A25" s="4" t="s">
        <v>616</v>
      </c>
      <c r="B25" s="3" t="s">
        <v>619</v>
      </c>
      <c r="C25" s="5">
        <f t="shared" si="0"/>
        <v>0</v>
      </c>
      <c r="D25" s="5">
        <v>0</v>
      </c>
      <c r="E25" s="5">
        <f t="shared" si="1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</row>
    <row r="26" spans="1:10" ht="39.950000000000003" customHeight="1" x14ac:dyDescent="0.15">
      <c r="A26" s="14" t="s">
        <v>620</v>
      </c>
      <c r="B26" s="15" t="s">
        <v>156</v>
      </c>
      <c r="C26" s="13">
        <f t="shared" si="0"/>
        <v>0</v>
      </c>
      <c r="D26" s="13">
        <v>0</v>
      </c>
      <c r="E26" s="13">
        <f t="shared" si="1"/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</row>
    <row r="27" spans="1:10" ht="39.950000000000003" customHeight="1" x14ac:dyDescent="0.15">
      <c r="A27" s="4" t="s">
        <v>613</v>
      </c>
      <c r="B27" s="3" t="s">
        <v>158</v>
      </c>
      <c r="C27" s="5">
        <f t="shared" si="0"/>
        <v>0</v>
      </c>
      <c r="D27" s="5">
        <v>0</v>
      </c>
      <c r="E27" s="5">
        <f t="shared" si="1"/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</row>
    <row r="28" spans="1:10" ht="39.950000000000003" customHeight="1" x14ac:dyDescent="0.15">
      <c r="A28" s="4" t="s">
        <v>614</v>
      </c>
      <c r="B28" s="3" t="s">
        <v>621</v>
      </c>
      <c r="C28" s="5">
        <f t="shared" si="0"/>
        <v>0</v>
      </c>
      <c r="D28" s="5">
        <v>0</v>
      </c>
      <c r="E28" s="5">
        <f t="shared" si="1"/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0" ht="39.950000000000003" customHeight="1" x14ac:dyDescent="0.15">
      <c r="A29" s="4" t="s">
        <v>616</v>
      </c>
      <c r="B29" s="3" t="s">
        <v>160</v>
      </c>
      <c r="C29" s="5">
        <f t="shared" si="0"/>
        <v>0</v>
      </c>
      <c r="D29" s="5">
        <v>0</v>
      </c>
      <c r="E29" s="5">
        <f t="shared" si="1"/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</row>
    <row r="30" spans="1:10" ht="39.950000000000003" customHeight="1" x14ac:dyDescent="0.15">
      <c r="A30" s="14" t="s">
        <v>622</v>
      </c>
      <c r="B30" s="15" t="s">
        <v>172</v>
      </c>
      <c r="C30" s="13">
        <f t="shared" si="0"/>
        <v>0</v>
      </c>
      <c r="D30" s="13">
        <v>0</v>
      </c>
      <c r="E30" s="13">
        <f t="shared" si="1"/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</row>
    <row r="31" spans="1:10" ht="39.950000000000003" customHeight="1" x14ac:dyDescent="0.15">
      <c r="A31" s="4" t="s">
        <v>613</v>
      </c>
      <c r="B31" s="3" t="s">
        <v>174</v>
      </c>
      <c r="C31" s="5">
        <f t="shared" si="0"/>
        <v>0</v>
      </c>
      <c r="D31" s="5">
        <v>0</v>
      </c>
      <c r="E31" s="5">
        <f t="shared" si="1"/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</row>
    <row r="32" spans="1:10" ht="39.950000000000003" customHeight="1" x14ac:dyDescent="0.15">
      <c r="A32" s="4" t="s">
        <v>614</v>
      </c>
      <c r="B32" s="3" t="s">
        <v>623</v>
      </c>
      <c r="C32" s="5">
        <f t="shared" si="0"/>
        <v>0</v>
      </c>
      <c r="D32" s="5">
        <v>0</v>
      </c>
      <c r="E32" s="5">
        <f t="shared" si="1"/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</row>
    <row r="33" spans="1:10" ht="39.950000000000003" customHeight="1" x14ac:dyDescent="0.15">
      <c r="A33" s="4" t="s">
        <v>616</v>
      </c>
      <c r="B33" s="3" t="s">
        <v>624</v>
      </c>
      <c r="C33" s="5">
        <f t="shared" si="0"/>
        <v>0</v>
      </c>
      <c r="D33" s="5">
        <v>0</v>
      </c>
      <c r="E33" s="5">
        <f t="shared" si="1"/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</row>
    <row r="34" spans="1:10" ht="30" customHeight="1" x14ac:dyDescent="0.15">
      <c r="A34" s="12" t="s">
        <v>101</v>
      </c>
      <c r="B34" s="15" t="s">
        <v>102</v>
      </c>
      <c r="C34" s="13">
        <f t="shared" si="0"/>
        <v>1</v>
      </c>
      <c r="D34" s="13">
        <v>1</v>
      </c>
      <c r="E34" s="13">
        <f t="shared" si="1"/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</row>
  </sheetData>
  <sheetProtection sheet="1" objects="1" scenarios="1"/>
  <mergeCells count="23">
    <mergeCell ref="A12:A16"/>
    <mergeCell ref="B12:B16"/>
    <mergeCell ref="C12:J12"/>
    <mergeCell ref="C13:C16"/>
    <mergeCell ref="D13:J13"/>
    <mergeCell ref="D14:D16"/>
    <mergeCell ref="E14:G14"/>
    <mergeCell ref="H14:J14"/>
    <mergeCell ref="E15:E16"/>
    <mergeCell ref="F15:G15"/>
    <mergeCell ref="H15:H16"/>
    <mergeCell ref="I15:J15"/>
    <mergeCell ref="A8:B8"/>
    <mergeCell ref="C8:G8"/>
    <mergeCell ref="A9:B9"/>
    <mergeCell ref="C9:G9"/>
    <mergeCell ref="A11:J11"/>
    <mergeCell ref="A1:J1"/>
    <mergeCell ref="A2:J2"/>
    <mergeCell ref="A6:B6"/>
    <mergeCell ref="C6:G6"/>
    <mergeCell ref="A7:B7"/>
    <mergeCell ref="C7:G7"/>
  </mergeCells>
  <phoneticPr fontId="0" type="noConversion"/>
  <pageMargins left="0.4" right="0.4" top="0.4" bottom="0.4" header="0.1" footer="0.1"/>
  <pageSetup paperSize="9" scale="52" fitToHeight="0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sqref="A1:A3"/>
    </sheetView>
  </sheetViews>
  <sheetFormatPr defaultRowHeight="10.5" x14ac:dyDescent="0.15"/>
  <cols>
    <col min="1" max="1" width="66.85546875" customWidth="1"/>
    <col min="2" max="14" width="24.85546875" customWidth="1"/>
  </cols>
  <sheetData>
    <row r="1" spans="1:14" ht="30" customHeight="1" x14ac:dyDescent="0.15">
      <c r="A1" s="23" t="s">
        <v>602</v>
      </c>
      <c r="B1" s="23" t="s">
        <v>74</v>
      </c>
      <c r="C1" s="23" t="s">
        <v>625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30" customHeight="1" x14ac:dyDescent="0.15">
      <c r="A2" s="23"/>
      <c r="B2" s="23"/>
      <c r="C2" s="23" t="s">
        <v>626</v>
      </c>
      <c r="D2" s="23"/>
      <c r="E2" s="23" t="s">
        <v>627</v>
      </c>
      <c r="F2" s="23"/>
      <c r="G2" s="23" t="s">
        <v>628</v>
      </c>
      <c r="H2" s="23"/>
      <c r="I2" s="23" t="s">
        <v>629</v>
      </c>
      <c r="J2" s="23"/>
      <c r="K2" s="23" t="s">
        <v>630</v>
      </c>
      <c r="L2" s="23"/>
      <c r="M2" s="23" t="s">
        <v>631</v>
      </c>
      <c r="N2" s="23"/>
    </row>
    <row r="3" spans="1:14" ht="30" customHeight="1" x14ac:dyDescent="0.15">
      <c r="A3" s="23"/>
      <c r="B3" s="23"/>
      <c r="C3" s="3" t="s">
        <v>632</v>
      </c>
      <c r="D3" s="3" t="s">
        <v>633</v>
      </c>
      <c r="E3" s="3" t="s">
        <v>632</v>
      </c>
      <c r="F3" s="3" t="s">
        <v>633</v>
      </c>
      <c r="G3" s="3" t="s">
        <v>632</v>
      </c>
      <c r="H3" s="3" t="s">
        <v>633</v>
      </c>
      <c r="I3" s="3" t="s">
        <v>632</v>
      </c>
      <c r="J3" s="3" t="s">
        <v>633</v>
      </c>
      <c r="K3" s="3" t="s">
        <v>632</v>
      </c>
      <c r="L3" s="3" t="s">
        <v>633</v>
      </c>
      <c r="M3" s="3" t="s">
        <v>632</v>
      </c>
      <c r="N3" s="3" t="s">
        <v>633</v>
      </c>
    </row>
    <row r="4" spans="1:14" ht="20.100000000000001" customHeight="1" x14ac:dyDescent="0.15">
      <c r="A4" s="3" t="s">
        <v>17</v>
      </c>
      <c r="B4" s="3" t="s">
        <v>19</v>
      </c>
      <c r="C4" s="3" t="s">
        <v>43</v>
      </c>
      <c r="D4" s="3" t="s">
        <v>45</v>
      </c>
      <c r="E4" s="3" t="s">
        <v>47</v>
      </c>
      <c r="F4" s="3" t="s">
        <v>50</v>
      </c>
      <c r="G4" s="3" t="s">
        <v>52</v>
      </c>
      <c r="H4" s="3" t="s">
        <v>54</v>
      </c>
      <c r="I4" s="3" t="s">
        <v>55</v>
      </c>
      <c r="J4" s="3" t="s">
        <v>367</v>
      </c>
      <c r="K4" s="3" t="s">
        <v>368</v>
      </c>
      <c r="L4" s="3" t="s">
        <v>369</v>
      </c>
      <c r="M4" s="3" t="s">
        <v>567</v>
      </c>
      <c r="N4" s="3" t="s">
        <v>568</v>
      </c>
    </row>
    <row r="5" spans="1:14" ht="30" customHeight="1" x14ac:dyDescent="0.15">
      <c r="A5" s="14" t="s">
        <v>612</v>
      </c>
      <c r="B5" s="15" t="s">
        <v>84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</row>
    <row r="6" spans="1:14" ht="30" customHeight="1" x14ac:dyDescent="0.15">
      <c r="A6" s="4" t="s">
        <v>613</v>
      </c>
      <c r="B6" s="3" t="s">
        <v>239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</row>
    <row r="7" spans="1:14" ht="30" customHeight="1" x14ac:dyDescent="0.15">
      <c r="A7" s="4" t="s">
        <v>614</v>
      </c>
      <c r="B7" s="3" t="s">
        <v>615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</row>
    <row r="8" spans="1:14" ht="30" customHeight="1" x14ac:dyDescent="0.15">
      <c r="A8" s="4" t="s">
        <v>616</v>
      </c>
      <c r="B8" s="3" t="s">
        <v>351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</row>
    <row r="9" spans="1:14" ht="30" customHeight="1" x14ac:dyDescent="0.15">
      <c r="A9" s="14" t="s">
        <v>617</v>
      </c>
      <c r="B9" s="15" t="s">
        <v>94</v>
      </c>
      <c r="C9" s="13">
        <v>0</v>
      </c>
      <c r="D9" s="13">
        <v>0</v>
      </c>
      <c r="E9" s="13">
        <v>1</v>
      </c>
      <c r="F9" s="13">
        <v>119000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</row>
    <row r="10" spans="1:14" ht="30" customHeight="1" x14ac:dyDescent="0.15">
      <c r="A10" s="4" t="s">
        <v>613</v>
      </c>
      <c r="B10" s="3" t="s">
        <v>242</v>
      </c>
      <c r="C10" s="5">
        <v>0</v>
      </c>
      <c r="D10" s="5">
        <v>0</v>
      </c>
      <c r="E10" s="5">
        <v>1</v>
      </c>
      <c r="F10" s="5">
        <v>119000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30" customHeight="1" x14ac:dyDescent="0.15">
      <c r="A11" s="4" t="s">
        <v>614</v>
      </c>
      <c r="B11" s="3" t="s">
        <v>618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</row>
    <row r="12" spans="1:14" ht="30" customHeight="1" x14ac:dyDescent="0.15">
      <c r="A12" s="4" t="s">
        <v>616</v>
      </c>
      <c r="B12" s="3" t="s">
        <v>619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</row>
    <row r="13" spans="1:14" ht="30" customHeight="1" x14ac:dyDescent="0.15">
      <c r="A13" s="14" t="s">
        <v>620</v>
      </c>
      <c r="B13" s="15" t="s">
        <v>156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</row>
    <row r="14" spans="1:14" ht="30" customHeight="1" x14ac:dyDescent="0.15">
      <c r="A14" s="4" t="s">
        <v>613</v>
      </c>
      <c r="B14" s="3" t="s">
        <v>158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</row>
    <row r="15" spans="1:14" ht="30" customHeight="1" x14ac:dyDescent="0.15">
      <c r="A15" s="4" t="s">
        <v>614</v>
      </c>
      <c r="B15" s="3" t="s">
        <v>621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</row>
    <row r="16" spans="1:14" ht="30" customHeight="1" x14ac:dyDescent="0.15">
      <c r="A16" s="4" t="s">
        <v>616</v>
      </c>
      <c r="B16" s="3" t="s">
        <v>160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</row>
    <row r="17" spans="1:14" ht="30" customHeight="1" x14ac:dyDescent="0.15">
      <c r="A17" s="14" t="s">
        <v>622</v>
      </c>
      <c r="B17" s="15" t="s">
        <v>172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</row>
    <row r="18" spans="1:14" ht="30" customHeight="1" x14ac:dyDescent="0.15">
      <c r="A18" s="4" t="s">
        <v>613</v>
      </c>
      <c r="B18" s="3" t="s">
        <v>174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</row>
    <row r="19" spans="1:14" ht="30" customHeight="1" x14ac:dyDescent="0.15">
      <c r="A19" s="4" t="s">
        <v>614</v>
      </c>
      <c r="B19" s="3" t="s">
        <v>623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</row>
    <row r="20" spans="1:14" ht="30" customHeight="1" x14ac:dyDescent="0.15">
      <c r="A20" s="4" t="s">
        <v>616</v>
      </c>
      <c r="B20" s="3" t="s">
        <v>624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</row>
    <row r="21" spans="1:14" ht="20.100000000000001" customHeight="1" x14ac:dyDescent="0.15">
      <c r="A21" s="12" t="s">
        <v>101</v>
      </c>
      <c r="B21" s="15" t="s">
        <v>102</v>
      </c>
      <c r="C21" s="13">
        <v>0</v>
      </c>
      <c r="D21" s="13">
        <v>0</v>
      </c>
      <c r="E21" s="13">
        <v>1</v>
      </c>
      <c r="F21" s="13">
        <v>119000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</row>
  </sheetData>
  <sheetProtection sheet="1" objects="1" scenarios="1"/>
  <mergeCells count="9">
    <mergeCell ref="A1:A3"/>
    <mergeCell ref="B1:B3"/>
    <mergeCell ref="C1:N1"/>
    <mergeCell ref="C2:D2"/>
    <mergeCell ref="E2:F2"/>
    <mergeCell ref="G2:H2"/>
    <mergeCell ref="I2:J2"/>
    <mergeCell ref="K2:L2"/>
    <mergeCell ref="M2:N2"/>
  </mergeCells>
  <phoneticPr fontId="0" type="noConversion"/>
  <pageMargins left="0.4" right="0.4" top="0.4" bottom="0.4" header="0.1" footer="0.1"/>
  <pageSetup paperSize="9" scale="38" fitToHeight="0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sqref="A1:A2"/>
    </sheetView>
  </sheetViews>
  <sheetFormatPr defaultRowHeight="10.5" x14ac:dyDescent="0.15"/>
  <cols>
    <col min="1" max="1" width="66.85546875" customWidth="1"/>
    <col min="2" max="13" width="24.85546875" customWidth="1"/>
  </cols>
  <sheetData>
    <row r="1" spans="1:13" ht="30" customHeight="1" x14ac:dyDescent="0.15">
      <c r="A1" s="23" t="s">
        <v>602</v>
      </c>
      <c r="B1" s="23" t="s">
        <v>74</v>
      </c>
      <c r="C1" s="23" t="s">
        <v>634</v>
      </c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0" customHeight="1" x14ac:dyDescent="0.15">
      <c r="A2" s="23"/>
      <c r="B2" s="23"/>
      <c r="C2" s="3" t="s">
        <v>631</v>
      </c>
      <c r="D2" s="3" t="s">
        <v>635</v>
      </c>
      <c r="E2" s="3" t="s">
        <v>636</v>
      </c>
      <c r="F2" s="3" t="s">
        <v>637</v>
      </c>
      <c r="G2" s="3" t="s">
        <v>638</v>
      </c>
      <c r="H2" s="3" t="s">
        <v>639</v>
      </c>
      <c r="I2" s="3" t="s">
        <v>640</v>
      </c>
      <c r="J2" s="3" t="s">
        <v>641</v>
      </c>
      <c r="K2" s="3" t="s">
        <v>642</v>
      </c>
      <c r="L2" s="3" t="s">
        <v>643</v>
      </c>
      <c r="M2" s="3" t="s">
        <v>626</v>
      </c>
    </row>
    <row r="3" spans="1:13" ht="30" customHeight="1" x14ac:dyDescent="0.15">
      <c r="A3" s="3" t="s">
        <v>17</v>
      </c>
      <c r="B3" s="3" t="s">
        <v>19</v>
      </c>
      <c r="C3" s="3" t="s">
        <v>644</v>
      </c>
      <c r="D3" s="3" t="s">
        <v>645</v>
      </c>
      <c r="E3" s="3" t="s">
        <v>646</v>
      </c>
      <c r="F3" s="3" t="s">
        <v>647</v>
      </c>
      <c r="G3" s="3" t="s">
        <v>648</v>
      </c>
      <c r="H3" s="3" t="s">
        <v>649</v>
      </c>
      <c r="I3" s="3" t="s">
        <v>650</v>
      </c>
      <c r="J3" s="3" t="s">
        <v>651</v>
      </c>
      <c r="K3" s="3" t="s">
        <v>652</v>
      </c>
      <c r="L3" s="3" t="s">
        <v>653</v>
      </c>
      <c r="M3" s="3" t="s">
        <v>654</v>
      </c>
    </row>
    <row r="4" spans="1:13" ht="30" customHeight="1" x14ac:dyDescent="0.15">
      <c r="A4" s="14" t="s">
        <v>612</v>
      </c>
      <c r="B4" s="15" t="s">
        <v>84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</row>
    <row r="5" spans="1:13" ht="30" customHeight="1" x14ac:dyDescent="0.15">
      <c r="A5" s="4" t="s">
        <v>613</v>
      </c>
      <c r="B5" s="3" t="s">
        <v>239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</row>
    <row r="6" spans="1:13" ht="30" customHeight="1" x14ac:dyDescent="0.15">
      <c r="A6" s="4" t="s">
        <v>614</v>
      </c>
      <c r="B6" s="3" t="s">
        <v>615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</row>
    <row r="7" spans="1:13" ht="30" customHeight="1" x14ac:dyDescent="0.15">
      <c r="A7" s="4" t="s">
        <v>616</v>
      </c>
      <c r="B7" s="3" t="s">
        <v>351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</row>
    <row r="8" spans="1:13" ht="30" customHeight="1" x14ac:dyDescent="0.15">
      <c r="A8" s="14" t="s">
        <v>617</v>
      </c>
      <c r="B8" s="15" t="s">
        <v>94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</row>
    <row r="9" spans="1:13" ht="30" customHeight="1" x14ac:dyDescent="0.15">
      <c r="A9" s="4" t="s">
        <v>613</v>
      </c>
      <c r="B9" s="3" t="s">
        <v>242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</row>
    <row r="10" spans="1:13" ht="30" customHeight="1" x14ac:dyDescent="0.15">
      <c r="A10" s="4" t="s">
        <v>614</v>
      </c>
      <c r="B10" s="3" t="s">
        <v>618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</row>
    <row r="11" spans="1:13" ht="30" customHeight="1" x14ac:dyDescent="0.15">
      <c r="A11" s="4" t="s">
        <v>616</v>
      </c>
      <c r="B11" s="3" t="s">
        <v>619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</row>
    <row r="12" spans="1:13" ht="30" customHeight="1" x14ac:dyDescent="0.15">
      <c r="A12" s="14" t="s">
        <v>620</v>
      </c>
      <c r="B12" s="15" t="s">
        <v>156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</row>
    <row r="13" spans="1:13" ht="30" customHeight="1" x14ac:dyDescent="0.15">
      <c r="A13" s="4" t="s">
        <v>613</v>
      </c>
      <c r="B13" s="3" t="s">
        <v>158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</row>
    <row r="14" spans="1:13" ht="30" customHeight="1" x14ac:dyDescent="0.15">
      <c r="A14" s="4" t="s">
        <v>614</v>
      </c>
      <c r="B14" s="3" t="s">
        <v>621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</row>
    <row r="15" spans="1:13" ht="30" customHeight="1" x14ac:dyDescent="0.15">
      <c r="A15" s="4" t="s">
        <v>616</v>
      </c>
      <c r="B15" s="3" t="s">
        <v>160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</row>
    <row r="16" spans="1:13" ht="30" customHeight="1" x14ac:dyDescent="0.15">
      <c r="A16" s="14" t="s">
        <v>622</v>
      </c>
      <c r="B16" s="15" t="s">
        <v>172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</row>
    <row r="17" spans="1:13" ht="30" customHeight="1" x14ac:dyDescent="0.15">
      <c r="A17" s="4" t="s">
        <v>613</v>
      </c>
      <c r="B17" s="3" t="s">
        <v>174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</row>
    <row r="18" spans="1:13" ht="30" customHeight="1" x14ac:dyDescent="0.15">
      <c r="A18" s="4" t="s">
        <v>614</v>
      </c>
      <c r="B18" s="3" t="s">
        <v>623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</row>
    <row r="19" spans="1:13" ht="30" customHeight="1" x14ac:dyDescent="0.15">
      <c r="A19" s="4" t="s">
        <v>616</v>
      </c>
      <c r="B19" s="3" t="s">
        <v>624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</row>
    <row r="20" spans="1:13" ht="20.100000000000001" customHeight="1" x14ac:dyDescent="0.15">
      <c r="A20" s="12" t="s">
        <v>101</v>
      </c>
      <c r="B20" s="15" t="s">
        <v>102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</row>
  </sheetData>
  <sheetProtection sheet="1" objects="1" scenarios="1"/>
  <mergeCells count="3">
    <mergeCell ref="A1:A2"/>
    <mergeCell ref="B1:B2"/>
    <mergeCell ref="C1:M1"/>
  </mergeCells>
  <phoneticPr fontId="0" type="noConversion"/>
  <pageMargins left="0.4" right="0.4" top="0.4" bottom="0.4" header="0.1" footer="0.1"/>
  <pageSetup paperSize="9" scale="41" fitToHeight="0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workbookViewId="0">
      <selection sqref="A1:K1"/>
    </sheetView>
  </sheetViews>
  <sheetFormatPr defaultRowHeight="10.5" x14ac:dyDescent="0.15"/>
  <cols>
    <col min="1" max="1" width="66.85546875" customWidth="1"/>
    <col min="2" max="11" width="24.85546875" customWidth="1"/>
  </cols>
  <sheetData>
    <row r="1" spans="1:11" ht="50.1" customHeight="1" x14ac:dyDescent="0.15">
      <c r="A1" s="1" t="s">
        <v>655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0" customHeight="1" x14ac:dyDescent="0.15">
      <c r="A2" s="23" t="s">
        <v>135</v>
      </c>
      <c r="B2" s="23" t="s">
        <v>74</v>
      </c>
      <c r="C2" s="23" t="s">
        <v>656</v>
      </c>
      <c r="D2" s="23" t="s">
        <v>657</v>
      </c>
      <c r="E2" s="23"/>
      <c r="F2" s="23"/>
      <c r="G2" s="23"/>
      <c r="H2" s="23"/>
      <c r="I2" s="23"/>
      <c r="J2" s="23"/>
      <c r="K2" s="23"/>
    </row>
    <row r="3" spans="1:11" ht="30" customHeight="1" x14ac:dyDescent="0.15">
      <c r="A3" s="23"/>
      <c r="B3" s="23"/>
      <c r="C3" s="23"/>
      <c r="D3" s="23" t="s">
        <v>187</v>
      </c>
      <c r="E3" s="23"/>
      <c r="F3" s="23"/>
      <c r="G3" s="23"/>
      <c r="H3" s="23"/>
      <c r="I3" s="23"/>
      <c r="J3" s="23"/>
      <c r="K3" s="23"/>
    </row>
    <row r="4" spans="1:11" ht="30" customHeight="1" x14ac:dyDescent="0.15">
      <c r="A4" s="23"/>
      <c r="B4" s="23"/>
      <c r="C4" s="23"/>
      <c r="D4" s="23" t="s">
        <v>658</v>
      </c>
      <c r="E4" s="23"/>
      <c r="F4" s="23"/>
      <c r="G4" s="23"/>
      <c r="H4" s="23" t="s">
        <v>659</v>
      </c>
      <c r="I4" s="23" t="s">
        <v>660</v>
      </c>
      <c r="J4" s="23" t="s">
        <v>661</v>
      </c>
      <c r="K4" s="23" t="s">
        <v>662</v>
      </c>
    </row>
    <row r="5" spans="1:11" ht="39.950000000000003" customHeight="1" x14ac:dyDescent="0.15">
      <c r="A5" s="23"/>
      <c r="B5" s="23"/>
      <c r="C5" s="23"/>
      <c r="D5" s="3" t="s">
        <v>663</v>
      </c>
      <c r="E5" s="3" t="s">
        <v>664</v>
      </c>
      <c r="F5" s="3" t="s">
        <v>665</v>
      </c>
      <c r="G5" s="3" t="s">
        <v>666</v>
      </c>
      <c r="H5" s="23"/>
      <c r="I5" s="23"/>
      <c r="J5" s="23"/>
      <c r="K5" s="23"/>
    </row>
    <row r="6" spans="1:11" ht="30" customHeight="1" x14ac:dyDescent="0.15">
      <c r="A6" s="3" t="s">
        <v>17</v>
      </c>
      <c r="B6" s="3" t="s">
        <v>19</v>
      </c>
      <c r="C6" s="3" t="s">
        <v>22</v>
      </c>
      <c r="D6" s="3" t="s">
        <v>24</v>
      </c>
      <c r="E6" s="3" t="s">
        <v>27</v>
      </c>
      <c r="F6" s="3" t="s">
        <v>30</v>
      </c>
      <c r="G6" s="3" t="s">
        <v>32</v>
      </c>
      <c r="H6" s="3" t="s">
        <v>35</v>
      </c>
      <c r="I6" s="3" t="s">
        <v>38</v>
      </c>
      <c r="J6" s="3" t="s">
        <v>41</v>
      </c>
      <c r="K6" s="3" t="s">
        <v>43</v>
      </c>
    </row>
    <row r="7" spans="1:11" ht="30" customHeight="1" x14ac:dyDescent="0.15">
      <c r="A7" s="14" t="s">
        <v>612</v>
      </c>
      <c r="B7" s="15" t="s">
        <v>84</v>
      </c>
      <c r="C7" s="13">
        <f t="shared" ref="C7:C23" si="0">SUM(D7:K7)</f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</row>
    <row r="8" spans="1:11" ht="30" customHeight="1" x14ac:dyDescent="0.15">
      <c r="A8" s="4" t="s">
        <v>613</v>
      </c>
      <c r="B8" s="3" t="s">
        <v>239</v>
      </c>
      <c r="C8" s="5">
        <f t="shared" si="0"/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1" ht="30" customHeight="1" x14ac:dyDescent="0.15">
      <c r="A9" s="4" t="s">
        <v>614</v>
      </c>
      <c r="B9" s="3" t="s">
        <v>615</v>
      </c>
      <c r="C9" s="5">
        <f t="shared" si="0"/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30" customHeight="1" x14ac:dyDescent="0.15">
      <c r="A10" s="4" t="s">
        <v>616</v>
      </c>
      <c r="B10" s="3" t="s">
        <v>351</v>
      </c>
      <c r="C10" s="5">
        <f t="shared" si="0"/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30" customHeight="1" x14ac:dyDescent="0.15">
      <c r="A11" s="14" t="s">
        <v>617</v>
      </c>
      <c r="B11" s="15" t="s">
        <v>94</v>
      </c>
      <c r="C11" s="13">
        <f t="shared" si="0"/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</row>
    <row r="12" spans="1:11" ht="30" customHeight="1" x14ac:dyDescent="0.15">
      <c r="A12" s="4" t="s">
        <v>613</v>
      </c>
      <c r="B12" s="3" t="s">
        <v>242</v>
      </c>
      <c r="C12" s="5">
        <f t="shared" si="0"/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30" customHeight="1" x14ac:dyDescent="0.15">
      <c r="A13" s="4" t="s">
        <v>614</v>
      </c>
      <c r="B13" s="3" t="s">
        <v>618</v>
      </c>
      <c r="C13" s="5">
        <f t="shared" si="0"/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30" customHeight="1" x14ac:dyDescent="0.15">
      <c r="A14" s="4" t="s">
        <v>616</v>
      </c>
      <c r="B14" s="3" t="s">
        <v>619</v>
      </c>
      <c r="C14" s="5">
        <f t="shared" si="0"/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30" customHeight="1" x14ac:dyDescent="0.15">
      <c r="A15" s="14" t="s">
        <v>620</v>
      </c>
      <c r="B15" s="15" t="s">
        <v>156</v>
      </c>
      <c r="C15" s="13">
        <f t="shared" si="0"/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</row>
    <row r="16" spans="1:11" ht="30" customHeight="1" x14ac:dyDescent="0.15">
      <c r="A16" s="4" t="s">
        <v>613</v>
      </c>
      <c r="B16" s="3" t="s">
        <v>158</v>
      </c>
      <c r="C16" s="5">
        <f t="shared" si="0"/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1" ht="30" customHeight="1" x14ac:dyDescent="0.15">
      <c r="A17" s="4" t="s">
        <v>614</v>
      </c>
      <c r="B17" s="3" t="s">
        <v>621</v>
      </c>
      <c r="C17" s="5">
        <f t="shared" si="0"/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1" ht="30" customHeight="1" x14ac:dyDescent="0.15">
      <c r="A18" s="4" t="s">
        <v>616</v>
      </c>
      <c r="B18" s="3" t="s">
        <v>160</v>
      </c>
      <c r="C18" s="5">
        <f t="shared" si="0"/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1" ht="30" customHeight="1" x14ac:dyDescent="0.15">
      <c r="A19" s="14" t="s">
        <v>622</v>
      </c>
      <c r="B19" s="15" t="s">
        <v>172</v>
      </c>
      <c r="C19" s="13">
        <f t="shared" si="0"/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</row>
    <row r="20" spans="1:11" ht="30" customHeight="1" x14ac:dyDescent="0.15">
      <c r="A20" s="4" t="s">
        <v>613</v>
      </c>
      <c r="B20" s="3" t="s">
        <v>174</v>
      </c>
      <c r="C20" s="5">
        <f t="shared" si="0"/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1" ht="30" customHeight="1" x14ac:dyDescent="0.15">
      <c r="A21" s="4" t="s">
        <v>614</v>
      </c>
      <c r="B21" s="3" t="s">
        <v>623</v>
      </c>
      <c r="C21" s="5">
        <f t="shared" si="0"/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</row>
    <row r="22" spans="1:11" ht="30" customHeight="1" x14ac:dyDescent="0.15">
      <c r="A22" s="4" t="s">
        <v>616</v>
      </c>
      <c r="B22" s="3" t="s">
        <v>624</v>
      </c>
      <c r="C22" s="5">
        <f t="shared" si="0"/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</row>
    <row r="23" spans="1:11" ht="20.100000000000001" customHeight="1" x14ac:dyDescent="0.15">
      <c r="A23" s="12" t="s">
        <v>101</v>
      </c>
      <c r="B23" s="15" t="s">
        <v>102</v>
      </c>
      <c r="C23" s="13">
        <f t="shared" si="0"/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</row>
    <row r="24" spans="1:11" ht="20.100000000000001" customHeight="1" x14ac:dyDescent="0.15"/>
    <row r="25" spans="1:11" ht="39.950000000000003" customHeight="1" x14ac:dyDescent="0.15">
      <c r="A25" s="7" t="s">
        <v>411</v>
      </c>
      <c r="B25" s="10"/>
      <c r="D25" s="10"/>
      <c r="F25" s="10"/>
    </row>
    <row r="26" spans="1:11" ht="20.100000000000001" customHeight="1" x14ac:dyDescent="0.15">
      <c r="B26" s="8" t="s">
        <v>412</v>
      </c>
      <c r="D26" s="8" t="s">
        <v>667</v>
      </c>
      <c r="F26" s="8" t="s">
        <v>413</v>
      </c>
    </row>
    <row r="27" spans="1:11" ht="39.950000000000003" customHeight="1" x14ac:dyDescent="0.15">
      <c r="A27" s="7" t="s">
        <v>414</v>
      </c>
      <c r="B27" s="10"/>
      <c r="D27" s="10"/>
      <c r="F27" s="10"/>
    </row>
    <row r="28" spans="1:11" ht="20.100000000000001" customHeight="1" x14ac:dyDescent="0.15">
      <c r="B28" s="8" t="s">
        <v>412</v>
      </c>
      <c r="D28" s="8" t="s">
        <v>668</v>
      </c>
      <c r="F28" s="8" t="s">
        <v>415</v>
      </c>
    </row>
    <row r="29" spans="1:11" ht="20.100000000000001" customHeight="1" x14ac:dyDescent="0.15">
      <c r="A29" s="2" t="s">
        <v>435</v>
      </c>
      <c r="B29" s="2"/>
    </row>
    <row r="30" spans="1:11" ht="20.100000000000001" customHeight="1" x14ac:dyDescent="0.15"/>
    <row r="31" spans="1:11" ht="20.100000000000001" customHeight="1" x14ac:dyDescent="0.15">
      <c r="A31" s="20" t="s">
        <v>58</v>
      </c>
      <c r="B31" s="20"/>
    </row>
    <row r="32" spans="1:11" ht="20.100000000000001" customHeight="1" x14ac:dyDescent="0.15">
      <c r="A32" s="21" t="s">
        <v>60</v>
      </c>
      <c r="B32" s="21"/>
    </row>
    <row r="33" spans="1:2" ht="20.100000000000001" customHeight="1" x14ac:dyDescent="0.15">
      <c r="A33" s="21" t="s">
        <v>62</v>
      </c>
      <c r="B33" s="21"/>
    </row>
    <row r="34" spans="1:2" ht="20.100000000000001" customHeight="1" x14ac:dyDescent="0.15">
      <c r="A34" s="21" t="s">
        <v>64</v>
      </c>
      <c r="B34" s="21"/>
    </row>
    <row r="35" spans="1:2" ht="20.100000000000001" customHeight="1" x14ac:dyDescent="0.15">
      <c r="A35" s="21" t="s">
        <v>66</v>
      </c>
      <c r="B35" s="21"/>
    </row>
    <row r="36" spans="1:2" ht="20.100000000000001" customHeight="1" x14ac:dyDescent="0.15">
      <c r="A36" s="21" t="s">
        <v>68</v>
      </c>
      <c r="B36" s="21"/>
    </row>
    <row r="37" spans="1:2" ht="20.100000000000001" customHeight="1" x14ac:dyDescent="0.15">
      <c r="A37" s="22" t="s">
        <v>70</v>
      </c>
      <c r="B37" s="22"/>
    </row>
  </sheetData>
  <sheetProtection sheet="1" objects="1" scenarios="1"/>
  <mergeCells count="19">
    <mergeCell ref="A35:B35"/>
    <mergeCell ref="A36:B36"/>
    <mergeCell ref="A37:B37"/>
    <mergeCell ref="A29:B29"/>
    <mergeCell ref="A31:B31"/>
    <mergeCell ref="A32:B32"/>
    <mergeCell ref="A33:B33"/>
    <mergeCell ref="A34:B34"/>
    <mergeCell ref="A1:K1"/>
    <mergeCell ref="A2:A5"/>
    <mergeCell ref="B2:B5"/>
    <mergeCell ref="C2:C5"/>
    <mergeCell ref="D2:K2"/>
    <mergeCell ref="D3:K3"/>
    <mergeCell ref="D4:G4"/>
    <mergeCell ref="H4:H5"/>
    <mergeCell ref="I4:I5"/>
    <mergeCell ref="J4:J5"/>
    <mergeCell ref="K4:K5"/>
  </mergeCells>
  <phoneticPr fontId="0" type="noConversion"/>
  <pageMargins left="0.4" right="0.4" top="0.4" bottom="0.4" header="0.1" footer="0.1"/>
  <pageSetup paperSize="9" scale="48" fitToHeight="0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>
      <selection sqref="A1:J1"/>
    </sheetView>
  </sheetViews>
  <sheetFormatPr defaultRowHeight="10.5" x14ac:dyDescent="0.15"/>
  <cols>
    <col min="1" max="1" width="66.85546875" customWidth="1"/>
    <col min="2" max="10" width="24.85546875" customWidth="1"/>
  </cols>
  <sheetData>
    <row r="1" spans="1:10" ht="50.1" customHeight="1" x14ac:dyDescent="0.15">
      <c r="A1" s="1" t="s">
        <v>669</v>
      </c>
      <c r="B1" s="1"/>
      <c r="C1" s="1"/>
      <c r="D1" s="1"/>
      <c r="E1" s="1"/>
      <c r="F1" s="1"/>
      <c r="G1" s="1"/>
      <c r="H1" s="1"/>
      <c r="I1" s="1"/>
      <c r="J1" s="1"/>
    </row>
    <row r="2" spans="1:10" ht="50.1" customHeight="1" x14ac:dyDescent="0.15">
      <c r="A2" s="1" t="s">
        <v>670</v>
      </c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15">
      <c r="A3" s="23" t="s">
        <v>135</v>
      </c>
      <c r="B3" s="23" t="s">
        <v>74</v>
      </c>
      <c r="C3" s="23" t="s">
        <v>671</v>
      </c>
      <c r="D3" s="23"/>
      <c r="E3" s="23"/>
      <c r="F3" s="23"/>
      <c r="G3" s="23"/>
      <c r="H3" s="23"/>
      <c r="I3" s="23"/>
      <c r="J3" s="23"/>
    </row>
    <row r="4" spans="1:10" ht="30" customHeight="1" x14ac:dyDescent="0.15">
      <c r="A4" s="23"/>
      <c r="B4" s="23"/>
      <c r="C4" s="23" t="s">
        <v>80</v>
      </c>
      <c r="D4" s="23"/>
      <c r="E4" s="23" t="s">
        <v>187</v>
      </c>
      <c r="F4" s="23"/>
      <c r="G4" s="23"/>
      <c r="H4" s="23"/>
      <c r="I4" s="23"/>
      <c r="J4" s="23"/>
    </row>
    <row r="5" spans="1:10" ht="30" customHeight="1" x14ac:dyDescent="0.15">
      <c r="A5" s="23"/>
      <c r="B5" s="23"/>
      <c r="C5" s="23"/>
      <c r="D5" s="26"/>
      <c r="E5" s="23" t="s">
        <v>672</v>
      </c>
      <c r="F5" s="23"/>
      <c r="G5" s="23" t="s">
        <v>673</v>
      </c>
      <c r="H5" s="23"/>
      <c r="I5" s="23" t="s">
        <v>674</v>
      </c>
      <c r="J5" s="23"/>
    </row>
    <row r="6" spans="1:10" ht="30" customHeight="1" x14ac:dyDescent="0.15">
      <c r="A6" s="23"/>
      <c r="B6" s="23"/>
      <c r="C6" s="3" t="s">
        <v>675</v>
      </c>
      <c r="D6" s="3" t="s">
        <v>676</v>
      </c>
      <c r="E6" s="3" t="s">
        <v>675</v>
      </c>
      <c r="F6" s="3" t="s">
        <v>676</v>
      </c>
      <c r="G6" s="3" t="s">
        <v>675</v>
      </c>
      <c r="H6" s="3" t="s">
        <v>676</v>
      </c>
      <c r="I6" s="3" t="s">
        <v>675</v>
      </c>
      <c r="J6" s="3" t="s">
        <v>676</v>
      </c>
    </row>
    <row r="7" spans="1:10" ht="20.100000000000001" customHeight="1" x14ac:dyDescent="0.15">
      <c r="A7" s="3" t="s">
        <v>17</v>
      </c>
      <c r="B7" s="3" t="s">
        <v>19</v>
      </c>
      <c r="C7" s="3" t="s">
        <v>22</v>
      </c>
      <c r="D7" s="3" t="s">
        <v>24</v>
      </c>
      <c r="E7" s="3" t="s">
        <v>27</v>
      </c>
      <c r="F7" s="3" t="s">
        <v>30</v>
      </c>
      <c r="G7" s="3" t="s">
        <v>32</v>
      </c>
      <c r="H7" s="3" t="s">
        <v>35</v>
      </c>
      <c r="I7" s="3" t="s">
        <v>38</v>
      </c>
      <c r="J7" s="3" t="s">
        <v>41</v>
      </c>
    </row>
    <row r="8" spans="1:10" ht="30" customHeight="1" x14ac:dyDescent="0.15">
      <c r="A8" s="14" t="s">
        <v>677</v>
      </c>
      <c r="B8" s="15" t="s">
        <v>84</v>
      </c>
      <c r="C8" s="13">
        <f t="shared" ref="C8:C49" si="0">E8+G8+I8</f>
        <v>9</v>
      </c>
      <c r="D8" s="13">
        <f t="shared" ref="D8:D49" si="1">F8+H8+J8</f>
        <v>9</v>
      </c>
      <c r="E8" s="13">
        <v>9</v>
      </c>
      <c r="F8" s="13">
        <v>9</v>
      </c>
      <c r="G8" s="13">
        <v>0</v>
      </c>
      <c r="H8" s="13">
        <v>0</v>
      </c>
      <c r="I8" s="13">
        <v>0</v>
      </c>
      <c r="J8" s="13">
        <v>0</v>
      </c>
    </row>
    <row r="9" spans="1:10" ht="30" customHeight="1" x14ac:dyDescent="0.15">
      <c r="A9" s="4" t="s">
        <v>678</v>
      </c>
      <c r="B9" s="3" t="s">
        <v>239</v>
      </c>
      <c r="C9" s="5">
        <f t="shared" si="0"/>
        <v>9</v>
      </c>
      <c r="D9" s="5">
        <f t="shared" si="1"/>
        <v>9</v>
      </c>
      <c r="E9" s="5">
        <v>9</v>
      </c>
      <c r="F9" s="5">
        <v>9</v>
      </c>
      <c r="G9" s="5">
        <v>0</v>
      </c>
      <c r="H9" s="5">
        <v>0</v>
      </c>
      <c r="I9" s="5">
        <v>0</v>
      </c>
      <c r="J9" s="5">
        <v>0</v>
      </c>
    </row>
    <row r="10" spans="1:10" ht="30" customHeight="1" x14ac:dyDescent="0.15">
      <c r="A10" s="4" t="s">
        <v>679</v>
      </c>
      <c r="B10" s="3" t="s">
        <v>680</v>
      </c>
      <c r="C10" s="5">
        <f t="shared" si="0"/>
        <v>0</v>
      </c>
      <c r="D10" s="5">
        <f t="shared" si="1"/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0" ht="30" customHeight="1" x14ac:dyDescent="0.15">
      <c r="A11" s="4" t="s">
        <v>681</v>
      </c>
      <c r="B11" s="3" t="s">
        <v>682</v>
      </c>
      <c r="C11" s="5">
        <f t="shared" si="0"/>
        <v>9</v>
      </c>
      <c r="D11" s="5">
        <f t="shared" si="1"/>
        <v>9</v>
      </c>
      <c r="E11" s="5">
        <v>9</v>
      </c>
      <c r="F11" s="5">
        <v>9</v>
      </c>
      <c r="G11" s="5">
        <v>0</v>
      </c>
      <c r="H11" s="5">
        <v>0</v>
      </c>
      <c r="I11" s="5">
        <v>0</v>
      </c>
      <c r="J11" s="5">
        <v>0</v>
      </c>
    </row>
    <row r="12" spans="1:10" ht="30" customHeight="1" x14ac:dyDescent="0.15">
      <c r="A12" s="4" t="s">
        <v>683</v>
      </c>
      <c r="B12" s="3" t="s">
        <v>684</v>
      </c>
      <c r="C12" s="5">
        <f t="shared" si="0"/>
        <v>0</v>
      </c>
      <c r="D12" s="5">
        <f t="shared" si="1"/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</row>
    <row r="13" spans="1:10" ht="30" customHeight="1" x14ac:dyDescent="0.15">
      <c r="A13" s="4" t="s">
        <v>685</v>
      </c>
      <c r="B13" s="3" t="s">
        <v>686</v>
      </c>
      <c r="C13" s="5">
        <f t="shared" si="0"/>
        <v>0</v>
      </c>
      <c r="D13" s="5">
        <f t="shared" si="1"/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</row>
    <row r="14" spans="1:10" ht="30" customHeight="1" x14ac:dyDescent="0.15">
      <c r="A14" s="4" t="s">
        <v>687</v>
      </c>
      <c r="B14" s="3" t="s">
        <v>688</v>
      </c>
      <c r="C14" s="5">
        <f t="shared" si="0"/>
        <v>0</v>
      </c>
      <c r="D14" s="5">
        <f t="shared" si="1"/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</row>
    <row r="15" spans="1:10" ht="30" customHeight="1" x14ac:dyDescent="0.15">
      <c r="A15" s="4" t="s">
        <v>689</v>
      </c>
      <c r="B15" s="3" t="s">
        <v>690</v>
      </c>
      <c r="C15" s="5">
        <f t="shared" si="0"/>
        <v>0</v>
      </c>
      <c r="D15" s="5">
        <f t="shared" si="1"/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</row>
    <row r="16" spans="1:10" ht="30" customHeight="1" x14ac:dyDescent="0.15">
      <c r="A16" s="4" t="s">
        <v>691</v>
      </c>
      <c r="B16" s="3" t="s">
        <v>692</v>
      </c>
      <c r="C16" s="5">
        <f t="shared" si="0"/>
        <v>0</v>
      </c>
      <c r="D16" s="5">
        <f t="shared" si="1"/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</row>
    <row r="17" spans="1:10" ht="30" customHeight="1" x14ac:dyDescent="0.15">
      <c r="A17" s="4" t="s">
        <v>693</v>
      </c>
      <c r="B17" s="3" t="s">
        <v>694</v>
      </c>
      <c r="C17" s="5">
        <f t="shared" si="0"/>
        <v>0</v>
      </c>
      <c r="D17" s="5">
        <f t="shared" si="1"/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</row>
    <row r="18" spans="1:10" ht="30" customHeight="1" x14ac:dyDescent="0.15">
      <c r="A18" s="4" t="s">
        <v>695</v>
      </c>
      <c r="B18" s="3" t="s">
        <v>351</v>
      </c>
      <c r="C18" s="5">
        <f t="shared" si="0"/>
        <v>0</v>
      </c>
      <c r="D18" s="5">
        <f t="shared" si="1"/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</row>
    <row r="19" spans="1:10" ht="30" customHeight="1" x14ac:dyDescent="0.15">
      <c r="A19" s="4" t="s">
        <v>696</v>
      </c>
      <c r="B19" s="3" t="s">
        <v>353</v>
      </c>
      <c r="C19" s="5">
        <f t="shared" si="0"/>
        <v>0</v>
      </c>
      <c r="D19" s="5">
        <f t="shared" si="1"/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</row>
    <row r="20" spans="1:10" ht="30" customHeight="1" x14ac:dyDescent="0.15">
      <c r="A20" s="4" t="s">
        <v>697</v>
      </c>
      <c r="B20" s="3" t="s">
        <v>698</v>
      </c>
      <c r="C20" s="5">
        <f t="shared" si="0"/>
        <v>0</v>
      </c>
      <c r="D20" s="5">
        <f t="shared" si="1"/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0" ht="30" customHeight="1" x14ac:dyDescent="0.15">
      <c r="A21" s="4" t="s">
        <v>699</v>
      </c>
      <c r="B21" s="3" t="s">
        <v>90</v>
      </c>
      <c r="C21" s="5">
        <f t="shared" si="0"/>
        <v>0</v>
      </c>
      <c r="D21" s="5">
        <f t="shared" si="1"/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</row>
    <row r="22" spans="1:10" ht="30" customHeight="1" x14ac:dyDescent="0.15">
      <c r="A22" s="4" t="s">
        <v>700</v>
      </c>
      <c r="B22" s="3" t="s">
        <v>701</v>
      </c>
      <c r="C22" s="5">
        <f t="shared" si="0"/>
        <v>0</v>
      </c>
      <c r="D22" s="5">
        <f t="shared" si="1"/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</row>
    <row r="23" spans="1:10" ht="30" customHeight="1" x14ac:dyDescent="0.15">
      <c r="A23" s="4" t="s">
        <v>702</v>
      </c>
      <c r="B23" s="3" t="s">
        <v>703</v>
      </c>
      <c r="C23" s="5">
        <f t="shared" si="0"/>
        <v>0</v>
      </c>
      <c r="D23" s="5">
        <f t="shared" si="1"/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</row>
    <row r="24" spans="1:10" ht="30" customHeight="1" x14ac:dyDescent="0.15">
      <c r="A24" s="4" t="s">
        <v>704</v>
      </c>
      <c r="B24" s="3" t="s">
        <v>705</v>
      </c>
      <c r="C24" s="5">
        <f t="shared" si="0"/>
        <v>0</v>
      </c>
      <c r="D24" s="5">
        <f t="shared" si="1"/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</row>
    <row r="25" spans="1:10" ht="30" customHeight="1" x14ac:dyDescent="0.15">
      <c r="A25" s="4" t="s">
        <v>706</v>
      </c>
      <c r="B25" s="3" t="s">
        <v>707</v>
      </c>
      <c r="C25" s="5">
        <f t="shared" si="0"/>
        <v>0</v>
      </c>
      <c r="D25" s="5">
        <f t="shared" si="1"/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</row>
    <row r="26" spans="1:10" ht="30" customHeight="1" x14ac:dyDescent="0.15">
      <c r="A26" s="14" t="s">
        <v>708</v>
      </c>
      <c r="B26" s="15" t="s">
        <v>94</v>
      </c>
      <c r="C26" s="13">
        <f t="shared" si="0"/>
        <v>0</v>
      </c>
      <c r="D26" s="13">
        <f t="shared" si="1"/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</row>
    <row r="27" spans="1:10" ht="30" customHeight="1" x14ac:dyDescent="0.15">
      <c r="A27" s="4" t="s">
        <v>709</v>
      </c>
      <c r="B27" s="3" t="s">
        <v>242</v>
      </c>
      <c r="C27" s="5">
        <f t="shared" si="0"/>
        <v>0</v>
      </c>
      <c r="D27" s="5">
        <f t="shared" si="1"/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</row>
    <row r="28" spans="1:10" ht="30" customHeight="1" x14ac:dyDescent="0.15">
      <c r="A28" s="4" t="s">
        <v>710</v>
      </c>
      <c r="B28" s="3" t="s">
        <v>711</v>
      </c>
      <c r="C28" s="5">
        <f t="shared" si="0"/>
        <v>0</v>
      </c>
      <c r="D28" s="5">
        <f t="shared" si="1"/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0" ht="30" customHeight="1" x14ac:dyDescent="0.15">
      <c r="A29" s="4" t="s">
        <v>712</v>
      </c>
      <c r="B29" s="3" t="s">
        <v>713</v>
      </c>
      <c r="C29" s="5">
        <f t="shared" si="0"/>
        <v>0</v>
      </c>
      <c r="D29" s="5">
        <f t="shared" si="1"/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</row>
    <row r="30" spans="1:10" ht="30" customHeight="1" x14ac:dyDescent="0.15">
      <c r="A30" s="4" t="s">
        <v>714</v>
      </c>
      <c r="B30" s="3" t="s">
        <v>715</v>
      </c>
      <c r="C30" s="5">
        <f t="shared" si="0"/>
        <v>0</v>
      </c>
      <c r="D30" s="5">
        <f t="shared" si="1"/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</row>
    <row r="31" spans="1:10" ht="30" customHeight="1" x14ac:dyDescent="0.15">
      <c r="A31" s="4" t="s">
        <v>716</v>
      </c>
      <c r="B31" s="3" t="s">
        <v>717</v>
      </c>
      <c r="C31" s="5">
        <f t="shared" si="0"/>
        <v>0</v>
      </c>
      <c r="D31" s="5">
        <f t="shared" si="1"/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</row>
    <row r="32" spans="1:10" ht="30" customHeight="1" x14ac:dyDescent="0.15">
      <c r="A32" s="4" t="s">
        <v>718</v>
      </c>
      <c r="B32" s="3" t="s">
        <v>719</v>
      </c>
      <c r="C32" s="5">
        <f t="shared" si="0"/>
        <v>0</v>
      </c>
      <c r="D32" s="5">
        <f t="shared" si="1"/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</row>
    <row r="33" spans="1:10" ht="30" customHeight="1" x14ac:dyDescent="0.15">
      <c r="A33" s="4" t="s">
        <v>720</v>
      </c>
      <c r="B33" s="3" t="s">
        <v>619</v>
      </c>
      <c r="C33" s="5">
        <f t="shared" si="0"/>
        <v>0</v>
      </c>
      <c r="D33" s="5">
        <f t="shared" si="1"/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</row>
    <row r="34" spans="1:10" ht="30" customHeight="1" x14ac:dyDescent="0.15">
      <c r="A34" s="4" t="s">
        <v>721</v>
      </c>
      <c r="B34" s="3" t="s">
        <v>722</v>
      </c>
      <c r="C34" s="5">
        <f t="shared" si="0"/>
        <v>0</v>
      </c>
      <c r="D34" s="5">
        <f t="shared" si="1"/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</row>
    <row r="35" spans="1:10" ht="30" customHeight="1" x14ac:dyDescent="0.15">
      <c r="A35" s="4" t="s">
        <v>723</v>
      </c>
      <c r="B35" s="3" t="s">
        <v>724</v>
      </c>
      <c r="C35" s="5">
        <f t="shared" si="0"/>
        <v>0</v>
      </c>
      <c r="D35" s="5">
        <f t="shared" si="1"/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</row>
    <row r="36" spans="1:10" ht="30" customHeight="1" x14ac:dyDescent="0.15">
      <c r="A36" s="4" t="s">
        <v>725</v>
      </c>
      <c r="B36" s="3" t="s">
        <v>726</v>
      </c>
      <c r="C36" s="5">
        <f t="shared" si="0"/>
        <v>0</v>
      </c>
      <c r="D36" s="5">
        <f t="shared" si="1"/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</row>
    <row r="37" spans="1:10" ht="30" customHeight="1" x14ac:dyDescent="0.15">
      <c r="A37" s="4" t="s">
        <v>727</v>
      </c>
      <c r="B37" s="3" t="s">
        <v>728</v>
      </c>
      <c r="C37" s="5">
        <f t="shared" si="0"/>
        <v>0</v>
      </c>
      <c r="D37" s="5">
        <f t="shared" si="1"/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</row>
    <row r="38" spans="1:10" ht="30" customHeight="1" x14ac:dyDescent="0.15">
      <c r="A38" s="4" t="s">
        <v>729</v>
      </c>
      <c r="B38" s="3" t="s">
        <v>730</v>
      </c>
      <c r="C38" s="5">
        <f t="shared" si="0"/>
        <v>0</v>
      </c>
      <c r="D38" s="5">
        <f t="shared" si="1"/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</row>
    <row r="39" spans="1:10" ht="30" customHeight="1" x14ac:dyDescent="0.15">
      <c r="A39" s="4" t="s">
        <v>731</v>
      </c>
      <c r="B39" s="3" t="s">
        <v>732</v>
      </c>
      <c r="C39" s="5">
        <f t="shared" si="0"/>
        <v>0</v>
      </c>
      <c r="D39" s="5">
        <f t="shared" si="1"/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</row>
    <row r="40" spans="1:10" ht="30" customHeight="1" x14ac:dyDescent="0.15">
      <c r="A40" s="14" t="s">
        <v>733</v>
      </c>
      <c r="B40" s="15" t="s">
        <v>156</v>
      </c>
      <c r="C40" s="13">
        <f t="shared" si="0"/>
        <v>0</v>
      </c>
      <c r="D40" s="13">
        <f t="shared" si="1"/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</row>
    <row r="41" spans="1:10" ht="30" customHeight="1" x14ac:dyDescent="0.15">
      <c r="A41" s="4" t="s">
        <v>734</v>
      </c>
      <c r="B41" s="3" t="s">
        <v>158</v>
      </c>
      <c r="C41" s="5">
        <f t="shared" si="0"/>
        <v>0</v>
      </c>
      <c r="D41" s="5">
        <f t="shared" si="1"/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</row>
    <row r="42" spans="1:10" ht="30" customHeight="1" x14ac:dyDescent="0.15">
      <c r="A42" s="4" t="s">
        <v>735</v>
      </c>
      <c r="B42" s="3" t="s">
        <v>160</v>
      </c>
      <c r="C42" s="5">
        <f t="shared" si="0"/>
        <v>0</v>
      </c>
      <c r="D42" s="5">
        <f t="shared" si="1"/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</row>
    <row r="43" spans="1:10" ht="30" customHeight="1" x14ac:dyDescent="0.15">
      <c r="A43" s="4" t="s">
        <v>736</v>
      </c>
      <c r="B43" s="3" t="s">
        <v>162</v>
      </c>
      <c r="C43" s="5">
        <f t="shared" si="0"/>
        <v>0</v>
      </c>
      <c r="D43" s="5">
        <f t="shared" si="1"/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</row>
    <row r="44" spans="1:10" ht="30" customHeight="1" x14ac:dyDescent="0.15">
      <c r="A44" s="4" t="s">
        <v>737</v>
      </c>
      <c r="B44" s="3" t="s">
        <v>164</v>
      </c>
      <c r="C44" s="5">
        <f t="shared" si="0"/>
        <v>0</v>
      </c>
      <c r="D44" s="5">
        <f t="shared" si="1"/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</row>
    <row r="45" spans="1:10" ht="30" customHeight="1" x14ac:dyDescent="0.15">
      <c r="A45" s="4" t="s">
        <v>738</v>
      </c>
      <c r="B45" s="3" t="s">
        <v>739</v>
      </c>
      <c r="C45" s="5">
        <f t="shared" si="0"/>
        <v>0</v>
      </c>
      <c r="D45" s="5">
        <f t="shared" si="1"/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</row>
    <row r="46" spans="1:10" ht="30" customHeight="1" x14ac:dyDescent="0.15">
      <c r="A46" s="4" t="s">
        <v>740</v>
      </c>
      <c r="B46" s="3" t="s">
        <v>741</v>
      </c>
      <c r="C46" s="5">
        <f t="shared" si="0"/>
        <v>0</v>
      </c>
      <c r="D46" s="5">
        <f t="shared" si="1"/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</row>
    <row r="47" spans="1:10" ht="30" customHeight="1" x14ac:dyDescent="0.15">
      <c r="A47" s="4" t="s">
        <v>742</v>
      </c>
      <c r="B47" s="3" t="s">
        <v>743</v>
      </c>
      <c r="C47" s="5">
        <f t="shared" si="0"/>
        <v>0</v>
      </c>
      <c r="D47" s="5">
        <f t="shared" si="1"/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</row>
    <row r="48" spans="1:10" ht="30" customHeight="1" x14ac:dyDescent="0.15">
      <c r="A48" s="4" t="s">
        <v>744</v>
      </c>
      <c r="B48" s="3" t="s">
        <v>745</v>
      </c>
      <c r="C48" s="5">
        <f t="shared" si="0"/>
        <v>0</v>
      </c>
      <c r="D48" s="5">
        <f t="shared" si="1"/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</row>
    <row r="49" spans="1:10" ht="30" customHeight="1" x14ac:dyDescent="0.15">
      <c r="A49" s="4" t="s">
        <v>746</v>
      </c>
      <c r="B49" s="3" t="s">
        <v>747</v>
      </c>
      <c r="C49" s="5">
        <f t="shared" si="0"/>
        <v>0</v>
      </c>
      <c r="D49" s="5">
        <f t="shared" si="1"/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</row>
    <row r="50" spans="1:10" ht="20.100000000000001" customHeight="1" x14ac:dyDescent="0.15">
      <c r="A50" s="12" t="s">
        <v>101</v>
      </c>
      <c r="B50" s="15" t="s">
        <v>102</v>
      </c>
      <c r="C50" s="13">
        <f>VLOOKUP("1000",B:U,2,0) + VLOOKUP("2000",B:U,2,0) + VLOOKUP("3000",B:U,2,0)</f>
        <v>9</v>
      </c>
      <c r="D50" s="13">
        <f>VLOOKUP("1000",B:U,3,0) + VLOOKUP("2000",B:U,3,0) + VLOOKUP("3000",B:U,3,0)</f>
        <v>9</v>
      </c>
      <c r="E50" s="13">
        <f>VLOOKUP("1000",B:U,4,0) + VLOOKUP("2000",B:U,4,0) + VLOOKUP("3000",B:U,4,0)</f>
        <v>9</v>
      </c>
      <c r="F50" s="13">
        <f>VLOOKUP("1000",B:U,5,0) + VLOOKUP("2000",B:U,5,0) + VLOOKUP("3000",B:U,5,0)</f>
        <v>9</v>
      </c>
      <c r="G50" s="13">
        <f>VLOOKUP("1000",B:U,6,0) + VLOOKUP("2000",B:U,6,0) + VLOOKUP("3000",B:U,6,0)</f>
        <v>0</v>
      </c>
      <c r="H50" s="13">
        <f>VLOOKUP("1000",B:U,7,0) + VLOOKUP("2000",B:U,7,0) + VLOOKUP("3000",B:U,7,0)</f>
        <v>0</v>
      </c>
      <c r="I50" s="13">
        <f>VLOOKUP("1000",B:U,8,0) + VLOOKUP("2000",B:U,8,0) + VLOOKUP("3000",B:U,8,0)</f>
        <v>0</v>
      </c>
      <c r="J50" s="13">
        <f>VLOOKUP("1000",B:U,9,0) + VLOOKUP("2000",B:U,9,0) + VLOOKUP("3000",B:U,9,0)</f>
        <v>0</v>
      </c>
    </row>
  </sheetData>
  <sheetProtection sheet="1" objects="1" scenarios="1"/>
  <mergeCells count="10">
    <mergeCell ref="A1:J1"/>
    <mergeCell ref="A2:J2"/>
    <mergeCell ref="A3:A6"/>
    <mergeCell ref="B3:B6"/>
    <mergeCell ref="C3:J3"/>
    <mergeCell ref="C4:D5"/>
    <mergeCell ref="E4:J4"/>
    <mergeCell ref="E5:F5"/>
    <mergeCell ref="G5:H5"/>
    <mergeCell ref="I5:J5"/>
  </mergeCells>
  <phoneticPr fontId="0" type="noConversion"/>
  <pageMargins left="0.4" right="0.4" top="0.4" bottom="0.4" header="0.1" footer="0.1"/>
  <pageSetup paperSize="9" scale="52" fitToHeight="0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workbookViewId="0">
      <selection sqref="A1:K1"/>
    </sheetView>
  </sheetViews>
  <sheetFormatPr defaultRowHeight="10.5" x14ac:dyDescent="0.15"/>
  <cols>
    <col min="1" max="1" width="66.85546875" customWidth="1"/>
    <col min="2" max="11" width="24.85546875" customWidth="1"/>
  </cols>
  <sheetData>
    <row r="1" spans="1:11" ht="50.1" customHeight="1" x14ac:dyDescent="0.15">
      <c r="A1" s="1" t="s">
        <v>748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0" customHeight="1" x14ac:dyDescent="0.15">
      <c r="A2" s="23" t="s">
        <v>135</v>
      </c>
      <c r="B2" s="23" t="s">
        <v>74</v>
      </c>
      <c r="C2" s="23" t="s">
        <v>446</v>
      </c>
      <c r="D2" s="23"/>
      <c r="E2" s="23"/>
      <c r="F2" s="23"/>
      <c r="G2" s="23" t="s">
        <v>546</v>
      </c>
      <c r="H2" s="23"/>
      <c r="I2" s="23"/>
      <c r="J2" s="23"/>
      <c r="K2" s="23"/>
    </row>
    <row r="3" spans="1:11" ht="30" customHeight="1" x14ac:dyDescent="0.15">
      <c r="A3" s="23"/>
      <c r="B3" s="23"/>
      <c r="C3" s="23" t="s">
        <v>80</v>
      </c>
      <c r="D3" s="23" t="s">
        <v>187</v>
      </c>
      <c r="E3" s="23"/>
      <c r="F3" s="23"/>
      <c r="G3" s="23" t="s">
        <v>80</v>
      </c>
      <c r="H3" s="23" t="s">
        <v>187</v>
      </c>
      <c r="I3" s="23"/>
      <c r="J3" s="23"/>
      <c r="K3" s="23"/>
    </row>
    <row r="4" spans="1:11" ht="30" customHeight="1" x14ac:dyDescent="0.15">
      <c r="A4" s="23"/>
      <c r="B4" s="23"/>
      <c r="C4" s="23"/>
      <c r="D4" s="3" t="s">
        <v>449</v>
      </c>
      <c r="E4" s="3" t="s">
        <v>450</v>
      </c>
      <c r="F4" s="3" t="s">
        <v>565</v>
      </c>
      <c r="G4" s="23"/>
      <c r="H4" s="3" t="s">
        <v>548</v>
      </c>
      <c r="I4" s="3" t="s">
        <v>749</v>
      </c>
      <c r="J4" s="3" t="s">
        <v>750</v>
      </c>
      <c r="K4" s="3" t="s">
        <v>751</v>
      </c>
    </row>
    <row r="5" spans="1:11" ht="20.100000000000001" customHeight="1" x14ac:dyDescent="0.15">
      <c r="A5" s="3" t="s">
        <v>17</v>
      </c>
      <c r="B5" s="3" t="s">
        <v>19</v>
      </c>
      <c r="C5" s="3" t="s">
        <v>22</v>
      </c>
      <c r="D5" s="3" t="s">
        <v>24</v>
      </c>
      <c r="E5" s="3" t="s">
        <v>27</v>
      </c>
      <c r="F5" s="3" t="s">
        <v>30</v>
      </c>
      <c r="G5" s="3" t="s">
        <v>32</v>
      </c>
      <c r="H5" s="3" t="s">
        <v>35</v>
      </c>
      <c r="I5" s="3" t="s">
        <v>38</v>
      </c>
      <c r="J5" s="3" t="s">
        <v>41</v>
      </c>
      <c r="K5" s="3" t="s">
        <v>43</v>
      </c>
    </row>
    <row r="6" spans="1:11" ht="30" customHeight="1" x14ac:dyDescent="0.15">
      <c r="A6" s="14" t="s">
        <v>677</v>
      </c>
      <c r="B6" s="15" t="s">
        <v>84</v>
      </c>
      <c r="C6" s="13">
        <f t="shared" ref="C6:C47" si="0">D6+E6+F6</f>
        <v>0</v>
      </c>
      <c r="D6" s="13">
        <v>0</v>
      </c>
      <c r="E6" s="13">
        <v>0</v>
      </c>
      <c r="F6" s="13">
        <v>0</v>
      </c>
      <c r="G6" s="13">
        <f t="shared" ref="G6:G47" si="1">H6+I6+J6+K6</f>
        <v>0</v>
      </c>
      <c r="H6" s="13">
        <v>0</v>
      </c>
      <c r="I6" s="13">
        <v>0</v>
      </c>
      <c r="J6" s="13">
        <v>0</v>
      </c>
      <c r="K6" s="13">
        <v>0</v>
      </c>
    </row>
    <row r="7" spans="1:11" ht="30" customHeight="1" x14ac:dyDescent="0.15">
      <c r="A7" s="4" t="s">
        <v>678</v>
      </c>
      <c r="B7" s="3" t="s">
        <v>239</v>
      </c>
      <c r="C7" s="5">
        <f t="shared" si="0"/>
        <v>0</v>
      </c>
      <c r="D7" s="5">
        <v>0</v>
      </c>
      <c r="E7" s="5">
        <v>0</v>
      </c>
      <c r="F7" s="5">
        <v>0</v>
      </c>
      <c r="G7" s="5">
        <f t="shared" si="1"/>
        <v>0</v>
      </c>
      <c r="H7" s="5">
        <v>0</v>
      </c>
      <c r="I7" s="5">
        <v>0</v>
      </c>
      <c r="J7" s="5">
        <v>0</v>
      </c>
      <c r="K7" s="5">
        <v>0</v>
      </c>
    </row>
    <row r="8" spans="1:11" ht="30" customHeight="1" x14ac:dyDescent="0.15">
      <c r="A8" s="4" t="s">
        <v>679</v>
      </c>
      <c r="B8" s="3" t="s">
        <v>680</v>
      </c>
      <c r="C8" s="5">
        <f t="shared" si="0"/>
        <v>0</v>
      </c>
      <c r="D8" s="5">
        <v>0</v>
      </c>
      <c r="E8" s="5">
        <v>0</v>
      </c>
      <c r="F8" s="5">
        <v>0</v>
      </c>
      <c r="G8" s="5">
        <f t="shared" si="1"/>
        <v>0</v>
      </c>
      <c r="H8" s="5">
        <v>0</v>
      </c>
      <c r="I8" s="5">
        <v>0</v>
      </c>
      <c r="J8" s="5">
        <v>0</v>
      </c>
      <c r="K8" s="5">
        <v>0</v>
      </c>
    </row>
    <row r="9" spans="1:11" ht="30" customHeight="1" x14ac:dyDescent="0.15">
      <c r="A9" s="4" t="s">
        <v>681</v>
      </c>
      <c r="B9" s="3" t="s">
        <v>682</v>
      </c>
      <c r="C9" s="5">
        <f t="shared" si="0"/>
        <v>0</v>
      </c>
      <c r="D9" s="5">
        <v>0</v>
      </c>
      <c r="E9" s="5">
        <v>0</v>
      </c>
      <c r="F9" s="5">
        <v>0</v>
      </c>
      <c r="G9" s="5">
        <f t="shared" si="1"/>
        <v>0</v>
      </c>
      <c r="H9" s="5">
        <v>0</v>
      </c>
      <c r="I9" s="5">
        <v>0</v>
      </c>
      <c r="J9" s="5">
        <v>0</v>
      </c>
      <c r="K9" s="5">
        <v>0</v>
      </c>
    </row>
    <row r="10" spans="1:11" ht="30" customHeight="1" x14ac:dyDescent="0.15">
      <c r="A10" s="4" t="s">
        <v>683</v>
      </c>
      <c r="B10" s="3" t="s">
        <v>684</v>
      </c>
      <c r="C10" s="5">
        <f t="shared" si="0"/>
        <v>0</v>
      </c>
      <c r="D10" s="5">
        <v>0</v>
      </c>
      <c r="E10" s="5">
        <v>0</v>
      </c>
      <c r="F10" s="5">
        <v>0</v>
      </c>
      <c r="G10" s="5">
        <f t="shared" si="1"/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30" customHeight="1" x14ac:dyDescent="0.15">
      <c r="A11" s="4" t="s">
        <v>685</v>
      </c>
      <c r="B11" s="3" t="s">
        <v>686</v>
      </c>
      <c r="C11" s="5">
        <f t="shared" si="0"/>
        <v>0</v>
      </c>
      <c r="D11" s="5">
        <v>0</v>
      </c>
      <c r="E11" s="5">
        <v>0</v>
      </c>
      <c r="F11" s="5">
        <v>0</v>
      </c>
      <c r="G11" s="5">
        <f t="shared" si="1"/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30" customHeight="1" x14ac:dyDescent="0.15">
      <c r="A12" s="4" t="s">
        <v>687</v>
      </c>
      <c r="B12" s="3" t="s">
        <v>688</v>
      </c>
      <c r="C12" s="5">
        <f t="shared" si="0"/>
        <v>0</v>
      </c>
      <c r="D12" s="5">
        <v>0</v>
      </c>
      <c r="E12" s="5">
        <v>0</v>
      </c>
      <c r="F12" s="5">
        <v>0</v>
      </c>
      <c r="G12" s="5">
        <f t="shared" si="1"/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30" customHeight="1" x14ac:dyDescent="0.15">
      <c r="A13" s="4" t="s">
        <v>689</v>
      </c>
      <c r="B13" s="3" t="s">
        <v>690</v>
      </c>
      <c r="C13" s="5">
        <f t="shared" si="0"/>
        <v>0</v>
      </c>
      <c r="D13" s="5">
        <v>0</v>
      </c>
      <c r="E13" s="5">
        <v>0</v>
      </c>
      <c r="F13" s="5">
        <v>0</v>
      </c>
      <c r="G13" s="5">
        <f t="shared" si="1"/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30" customHeight="1" x14ac:dyDescent="0.15">
      <c r="A14" s="4" t="s">
        <v>691</v>
      </c>
      <c r="B14" s="3" t="s">
        <v>692</v>
      </c>
      <c r="C14" s="5">
        <f t="shared" si="0"/>
        <v>0</v>
      </c>
      <c r="D14" s="5">
        <v>0</v>
      </c>
      <c r="E14" s="5">
        <v>0</v>
      </c>
      <c r="F14" s="5">
        <v>0</v>
      </c>
      <c r="G14" s="5">
        <f t="shared" si="1"/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30" customHeight="1" x14ac:dyDescent="0.15">
      <c r="A15" s="4" t="s">
        <v>693</v>
      </c>
      <c r="B15" s="3" t="s">
        <v>694</v>
      </c>
      <c r="C15" s="5">
        <f t="shared" si="0"/>
        <v>0</v>
      </c>
      <c r="D15" s="5">
        <v>0</v>
      </c>
      <c r="E15" s="5">
        <v>0</v>
      </c>
      <c r="F15" s="5">
        <v>0</v>
      </c>
      <c r="G15" s="5">
        <f t="shared" si="1"/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30" customHeight="1" x14ac:dyDescent="0.15">
      <c r="A16" s="4" t="s">
        <v>695</v>
      </c>
      <c r="B16" s="3" t="s">
        <v>351</v>
      </c>
      <c r="C16" s="5">
        <f t="shared" si="0"/>
        <v>0</v>
      </c>
      <c r="D16" s="5">
        <v>0</v>
      </c>
      <c r="E16" s="5">
        <v>0</v>
      </c>
      <c r="F16" s="5">
        <v>0</v>
      </c>
      <c r="G16" s="5">
        <f t="shared" si="1"/>
        <v>0</v>
      </c>
      <c r="H16" s="5">
        <v>0</v>
      </c>
      <c r="I16" s="5">
        <v>0</v>
      </c>
      <c r="J16" s="5">
        <v>0</v>
      </c>
      <c r="K16" s="5">
        <v>0</v>
      </c>
    </row>
    <row r="17" spans="1:11" ht="30" customHeight="1" x14ac:dyDescent="0.15">
      <c r="A17" s="4" t="s">
        <v>696</v>
      </c>
      <c r="B17" s="3" t="s">
        <v>353</v>
      </c>
      <c r="C17" s="5">
        <f t="shared" si="0"/>
        <v>0</v>
      </c>
      <c r="D17" s="5">
        <v>0</v>
      </c>
      <c r="E17" s="5">
        <v>0</v>
      </c>
      <c r="F17" s="5">
        <v>0</v>
      </c>
      <c r="G17" s="5">
        <f t="shared" si="1"/>
        <v>0</v>
      </c>
      <c r="H17" s="5">
        <v>0</v>
      </c>
      <c r="I17" s="5">
        <v>0</v>
      </c>
      <c r="J17" s="5">
        <v>0</v>
      </c>
      <c r="K17" s="5">
        <v>0</v>
      </c>
    </row>
    <row r="18" spans="1:11" ht="30" customHeight="1" x14ac:dyDescent="0.15">
      <c r="A18" s="4" t="s">
        <v>697</v>
      </c>
      <c r="B18" s="3" t="s">
        <v>698</v>
      </c>
      <c r="C18" s="5">
        <f t="shared" si="0"/>
        <v>0</v>
      </c>
      <c r="D18" s="5">
        <v>0</v>
      </c>
      <c r="E18" s="5">
        <v>0</v>
      </c>
      <c r="F18" s="5">
        <v>0</v>
      </c>
      <c r="G18" s="5">
        <f t="shared" si="1"/>
        <v>0</v>
      </c>
      <c r="H18" s="5">
        <v>0</v>
      </c>
      <c r="I18" s="5">
        <v>0</v>
      </c>
      <c r="J18" s="5">
        <v>0</v>
      </c>
      <c r="K18" s="5">
        <v>0</v>
      </c>
    </row>
    <row r="19" spans="1:11" ht="30" customHeight="1" x14ac:dyDescent="0.15">
      <c r="A19" s="4" t="s">
        <v>699</v>
      </c>
      <c r="B19" s="3" t="s">
        <v>90</v>
      </c>
      <c r="C19" s="5">
        <f t="shared" si="0"/>
        <v>0</v>
      </c>
      <c r="D19" s="5">
        <v>0</v>
      </c>
      <c r="E19" s="5">
        <v>0</v>
      </c>
      <c r="F19" s="5">
        <v>0</v>
      </c>
      <c r="G19" s="5">
        <f t="shared" si="1"/>
        <v>0</v>
      </c>
      <c r="H19" s="5">
        <v>0</v>
      </c>
      <c r="I19" s="5">
        <v>0</v>
      </c>
      <c r="J19" s="5">
        <v>0</v>
      </c>
      <c r="K19" s="5">
        <v>0</v>
      </c>
    </row>
    <row r="20" spans="1:11" ht="30" customHeight="1" x14ac:dyDescent="0.15">
      <c r="A20" s="4" t="s">
        <v>700</v>
      </c>
      <c r="B20" s="3" t="s">
        <v>701</v>
      </c>
      <c r="C20" s="5">
        <f t="shared" si="0"/>
        <v>0</v>
      </c>
      <c r="D20" s="5">
        <v>0</v>
      </c>
      <c r="E20" s="5">
        <v>0</v>
      </c>
      <c r="F20" s="5">
        <v>0</v>
      </c>
      <c r="G20" s="5">
        <f t="shared" si="1"/>
        <v>0</v>
      </c>
      <c r="H20" s="5">
        <v>0</v>
      </c>
      <c r="I20" s="5">
        <v>0</v>
      </c>
      <c r="J20" s="5">
        <v>0</v>
      </c>
      <c r="K20" s="5">
        <v>0</v>
      </c>
    </row>
    <row r="21" spans="1:11" ht="30" customHeight="1" x14ac:dyDescent="0.15">
      <c r="A21" s="4" t="s">
        <v>702</v>
      </c>
      <c r="B21" s="3" t="s">
        <v>703</v>
      </c>
      <c r="C21" s="5">
        <f t="shared" si="0"/>
        <v>0</v>
      </c>
      <c r="D21" s="5">
        <v>0</v>
      </c>
      <c r="E21" s="5">
        <v>0</v>
      </c>
      <c r="F21" s="5">
        <v>0</v>
      </c>
      <c r="G21" s="5">
        <f t="shared" si="1"/>
        <v>0</v>
      </c>
      <c r="H21" s="5">
        <v>0</v>
      </c>
      <c r="I21" s="5">
        <v>0</v>
      </c>
      <c r="J21" s="5">
        <v>0</v>
      </c>
      <c r="K21" s="5">
        <v>0</v>
      </c>
    </row>
    <row r="22" spans="1:11" ht="30" customHeight="1" x14ac:dyDescent="0.15">
      <c r="A22" s="4" t="s">
        <v>704</v>
      </c>
      <c r="B22" s="3" t="s">
        <v>705</v>
      </c>
      <c r="C22" s="5">
        <f t="shared" si="0"/>
        <v>0</v>
      </c>
      <c r="D22" s="5">
        <v>0</v>
      </c>
      <c r="E22" s="5">
        <v>0</v>
      </c>
      <c r="F22" s="5">
        <v>0</v>
      </c>
      <c r="G22" s="5">
        <f t="shared" si="1"/>
        <v>0</v>
      </c>
      <c r="H22" s="5">
        <v>0</v>
      </c>
      <c r="I22" s="5">
        <v>0</v>
      </c>
      <c r="J22" s="5">
        <v>0</v>
      </c>
      <c r="K22" s="5">
        <v>0</v>
      </c>
    </row>
    <row r="23" spans="1:11" ht="30" customHeight="1" x14ac:dyDescent="0.15">
      <c r="A23" s="4" t="s">
        <v>706</v>
      </c>
      <c r="B23" s="3" t="s">
        <v>707</v>
      </c>
      <c r="C23" s="5">
        <f t="shared" si="0"/>
        <v>0</v>
      </c>
      <c r="D23" s="5">
        <v>0</v>
      </c>
      <c r="E23" s="5">
        <v>0</v>
      </c>
      <c r="F23" s="5">
        <v>0</v>
      </c>
      <c r="G23" s="5">
        <f t="shared" si="1"/>
        <v>0</v>
      </c>
      <c r="H23" s="5">
        <v>0</v>
      </c>
      <c r="I23" s="5">
        <v>0</v>
      </c>
      <c r="J23" s="5">
        <v>0</v>
      </c>
      <c r="K23" s="5">
        <v>0</v>
      </c>
    </row>
    <row r="24" spans="1:11" ht="30" customHeight="1" x14ac:dyDescent="0.15">
      <c r="A24" s="14" t="s">
        <v>708</v>
      </c>
      <c r="B24" s="15" t="s">
        <v>94</v>
      </c>
      <c r="C24" s="13">
        <f t="shared" si="0"/>
        <v>0</v>
      </c>
      <c r="D24" s="13">
        <v>0</v>
      </c>
      <c r="E24" s="13">
        <v>0</v>
      </c>
      <c r="F24" s="13">
        <v>0</v>
      </c>
      <c r="G24" s="13">
        <f t="shared" si="1"/>
        <v>0</v>
      </c>
      <c r="H24" s="13">
        <v>0</v>
      </c>
      <c r="I24" s="13">
        <v>0</v>
      </c>
      <c r="J24" s="13">
        <v>0</v>
      </c>
      <c r="K24" s="13">
        <v>0</v>
      </c>
    </row>
    <row r="25" spans="1:11" ht="30" customHeight="1" x14ac:dyDescent="0.15">
      <c r="A25" s="4" t="s">
        <v>709</v>
      </c>
      <c r="B25" s="3" t="s">
        <v>242</v>
      </c>
      <c r="C25" s="5">
        <f t="shared" si="0"/>
        <v>0</v>
      </c>
      <c r="D25" s="5">
        <v>0</v>
      </c>
      <c r="E25" s="5">
        <v>0</v>
      </c>
      <c r="F25" s="5">
        <v>0</v>
      </c>
      <c r="G25" s="5">
        <f t="shared" si="1"/>
        <v>0</v>
      </c>
      <c r="H25" s="5">
        <v>0</v>
      </c>
      <c r="I25" s="5">
        <v>0</v>
      </c>
      <c r="J25" s="5">
        <v>0</v>
      </c>
      <c r="K25" s="5">
        <v>0</v>
      </c>
    </row>
    <row r="26" spans="1:11" ht="30" customHeight="1" x14ac:dyDescent="0.15">
      <c r="A26" s="4" t="s">
        <v>710</v>
      </c>
      <c r="B26" s="3" t="s">
        <v>711</v>
      </c>
      <c r="C26" s="5">
        <f t="shared" si="0"/>
        <v>0</v>
      </c>
      <c r="D26" s="5">
        <v>0</v>
      </c>
      <c r="E26" s="5">
        <v>0</v>
      </c>
      <c r="F26" s="5">
        <v>0</v>
      </c>
      <c r="G26" s="5">
        <f t="shared" si="1"/>
        <v>0</v>
      </c>
      <c r="H26" s="5">
        <v>0</v>
      </c>
      <c r="I26" s="5">
        <v>0</v>
      </c>
      <c r="J26" s="5">
        <v>0</v>
      </c>
      <c r="K26" s="5">
        <v>0</v>
      </c>
    </row>
    <row r="27" spans="1:11" ht="30" customHeight="1" x14ac:dyDescent="0.15">
      <c r="A27" s="4" t="s">
        <v>712</v>
      </c>
      <c r="B27" s="3" t="s">
        <v>713</v>
      </c>
      <c r="C27" s="5">
        <f t="shared" si="0"/>
        <v>0</v>
      </c>
      <c r="D27" s="5">
        <v>0</v>
      </c>
      <c r="E27" s="5">
        <v>0</v>
      </c>
      <c r="F27" s="5">
        <v>0</v>
      </c>
      <c r="G27" s="5">
        <f t="shared" si="1"/>
        <v>0</v>
      </c>
      <c r="H27" s="5">
        <v>0</v>
      </c>
      <c r="I27" s="5">
        <v>0</v>
      </c>
      <c r="J27" s="5">
        <v>0</v>
      </c>
      <c r="K27" s="5">
        <v>0</v>
      </c>
    </row>
    <row r="28" spans="1:11" ht="30" customHeight="1" x14ac:dyDescent="0.15">
      <c r="A28" s="4" t="s">
        <v>714</v>
      </c>
      <c r="B28" s="3" t="s">
        <v>715</v>
      </c>
      <c r="C28" s="5">
        <f t="shared" si="0"/>
        <v>0</v>
      </c>
      <c r="D28" s="5">
        <v>0</v>
      </c>
      <c r="E28" s="5">
        <v>0</v>
      </c>
      <c r="F28" s="5">
        <v>0</v>
      </c>
      <c r="G28" s="5">
        <f t="shared" si="1"/>
        <v>0</v>
      </c>
      <c r="H28" s="5">
        <v>0</v>
      </c>
      <c r="I28" s="5">
        <v>0</v>
      </c>
      <c r="J28" s="5">
        <v>0</v>
      </c>
      <c r="K28" s="5">
        <v>0</v>
      </c>
    </row>
    <row r="29" spans="1:11" ht="30" customHeight="1" x14ac:dyDescent="0.15">
      <c r="A29" s="4" t="s">
        <v>716</v>
      </c>
      <c r="B29" s="3" t="s">
        <v>717</v>
      </c>
      <c r="C29" s="5">
        <f t="shared" si="0"/>
        <v>0</v>
      </c>
      <c r="D29" s="5">
        <v>0</v>
      </c>
      <c r="E29" s="5">
        <v>0</v>
      </c>
      <c r="F29" s="5">
        <v>0</v>
      </c>
      <c r="G29" s="5">
        <f t="shared" si="1"/>
        <v>0</v>
      </c>
      <c r="H29" s="5">
        <v>0</v>
      </c>
      <c r="I29" s="5">
        <v>0</v>
      </c>
      <c r="J29" s="5">
        <v>0</v>
      </c>
      <c r="K29" s="5">
        <v>0</v>
      </c>
    </row>
    <row r="30" spans="1:11" ht="30" customHeight="1" x14ac:dyDescent="0.15">
      <c r="A30" s="4" t="s">
        <v>718</v>
      </c>
      <c r="B30" s="3" t="s">
        <v>719</v>
      </c>
      <c r="C30" s="5">
        <f t="shared" si="0"/>
        <v>0</v>
      </c>
      <c r="D30" s="5">
        <v>0</v>
      </c>
      <c r="E30" s="5">
        <v>0</v>
      </c>
      <c r="F30" s="5">
        <v>0</v>
      </c>
      <c r="G30" s="5">
        <f t="shared" si="1"/>
        <v>0</v>
      </c>
      <c r="H30" s="5">
        <v>0</v>
      </c>
      <c r="I30" s="5">
        <v>0</v>
      </c>
      <c r="J30" s="5">
        <v>0</v>
      </c>
      <c r="K30" s="5">
        <v>0</v>
      </c>
    </row>
    <row r="31" spans="1:11" ht="30" customHeight="1" x14ac:dyDescent="0.15">
      <c r="A31" s="4" t="s">
        <v>720</v>
      </c>
      <c r="B31" s="3" t="s">
        <v>619</v>
      </c>
      <c r="C31" s="5">
        <f t="shared" si="0"/>
        <v>0</v>
      </c>
      <c r="D31" s="5">
        <v>0</v>
      </c>
      <c r="E31" s="5">
        <v>0</v>
      </c>
      <c r="F31" s="5">
        <v>0</v>
      </c>
      <c r="G31" s="5">
        <f t="shared" si="1"/>
        <v>0</v>
      </c>
      <c r="H31" s="5">
        <v>0</v>
      </c>
      <c r="I31" s="5">
        <v>0</v>
      </c>
      <c r="J31" s="5">
        <v>0</v>
      </c>
      <c r="K31" s="5">
        <v>0</v>
      </c>
    </row>
    <row r="32" spans="1:11" ht="30" customHeight="1" x14ac:dyDescent="0.15">
      <c r="A32" s="4" t="s">
        <v>721</v>
      </c>
      <c r="B32" s="3" t="s">
        <v>722</v>
      </c>
      <c r="C32" s="5">
        <f t="shared" si="0"/>
        <v>0</v>
      </c>
      <c r="D32" s="5">
        <v>0</v>
      </c>
      <c r="E32" s="5">
        <v>0</v>
      </c>
      <c r="F32" s="5">
        <v>0</v>
      </c>
      <c r="G32" s="5">
        <f t="shared" si="1"/>
        <v>0</v>
      </c>
      <c r="H32" s="5">
        <v>0</v>
      </c>
      <c r="I32" s="5">
        <v>0</v>
      </c>
      <c r="J32" s="5">
        <v>0</v>
      </c>
      <c r="K32" s="5">
        <v>0</v>
      </c>
    </row>
    <row r="33" spans="1:11" ht="30" customHeight="1" x14ac:dyDescent="0.15">
      <c r="A33" s="4" t="s">
        <v>723</v>
      </c>
      <c r="B33" s="3" t="s">
        <v>724</v>
      </c>
      <c r="C33" s="5">
        <f t="shared" si="0"/>
        <v>0</v>
      </c>
      <c r="D33" s="5">
        <v>0</v>
      </c>
      <c r="E33" s="5">
        <v>0</v>
      </c>
      <c r="F33" s="5">
        <v>0</v>
      </c>
      <c r="G33" s="5">
        <f t="shared" si="1"/>
        <v>0</v>
      </c>
      <c r="H33" s="5">
        <v>0</v>
      </c>
      <c r="I33" s="5">
        <v>0</v>
      </c>
      <c r="J33" s="5">
        <v>0</v>
      </c>
      <c r="K33" s="5">
        <v>0</v>
      </c>
    </row>
    <row r="34" spans="1:11" ht="30" customHeight="1" x14ac:dyDescent="0.15">
      <c r="A34" s="4" t="s">
        <v>725</v>
      </c>
      <c r="B34" s="3" t="s">
        <v>726</v>
      </c>
      <c r="C34" s="5">
        <f t="shared" si="0"/>
        <v>0</v>
      </c>
      <c r="D34" s="5">
        <v>0</v>
      </c>
      <c r="E34" s="5">
        <v>0</v>
      </c>
      <c r="F34" s="5">
        <v>0</v>
      </c>
      <c r="G34" s="5">
        <f t="shared" si="1"/>
        <v>0</v>
      </c>
      <c r="H34" s="5">
        <v>0</v>
      </c>
      <c r="I34" s="5">
        <v>0</v>
      </c>
      <c r="J34" s="5">
        <v>0</v>
      </c>
      <c r="K34" s="5">
        <v>0</v>
      </c>
    </row>
    <row r="35" spans="1:11" ht="30" customHeight="1" x14ac:dyDescent="0.15">
      <c r="A35" s="4" t="s">
        <v>727</v>
      </c>
      <c r="B35" s="3" t="s">
        <v>728</v>
      </c>
      <c r="C35" s="5">
        <f t="shared" si="0"/>
        <v>0</v>
      </c>
      <c r="D35" s="5">
        <v>0</v>
      </c>
      <c r="E35" s="5">
        <v>0</v>
      </c>
      <c r="F35" s="5">
        <v>0</v>
      </c>
      <c r="G35" s="5">
        <f t="shared" si="1"/>
        <v>0</v>
      </c>
      <c r="H35" s="5">
        <v>0</v>
      </c>
      <c r="I35" s="5">
        <v>0</v>
      </c>
      <c r="J35" s="5">
        <v>0</v>
      </c>
      <c r="K35" s="5">
        <v>0</v>
      </c>
    </row>
    <row r="36" spans="1:11" ht="30" customHeight="1" x14ac:dyDescent="0.15">
      <c r="A36" s="4" t="s">
        <v>729</v>
      </c>
      <c r="B36" s="3" t="s">
        <v>730</v>
      </c>
      <c r="C36" s="5">
        <f t="shared" si="0"/>
        <v>0</v>
      </c>
      <c r="D36" s="5">
        <v>0</v>
      </c>
      <c r="E36" s="5">
        <v>0</v>
      </c>
      <c r="F36" s="5">
        <v>0</v>
      </c>
      <c r="G36" s="5">
        <f t="shared" si="1"/>
        <v>0</v>
      </c>
      <c r="H36" s="5">
        <v>0</v>
      </c>
      <c r="I36" s="5">
        <v>0</v>
      </c>
      <c r="J36" s="5">
        <v>0</v>
      </c>
      <c r="K36" s="5">
        <v>0</v>
      </c>
    </row>
    <row r="37" spans="1:11" ht="30" customHeight="1" x14ac:dyDescent="0.15">
      <c r="A37" s="4" t="s">
        <v>731</v>
      </c>
      <c r="B37" s="3" t="s">
        <v>732</v>
      </c>
      <c r="C37" s="5">
        <f t="shared" si="0"/>
        <v>0</v>
      </c>
      <c r="D37" s="5">
        <v>0</v>
      </c>
      <c r="E37" s="5">
        <v>0</v>
      </c>
      <c r="F37" s="5">
        <v>0</v>
      </c>
      <c r="G37" s="5">
        <f t="shared" si="1"/>
        <v>0</v>
      </c>
      <c r="H37" s="5">
        <v>0</v>
      </c>
      <c r="I37" s="5">
        <v>0</v>
      </c>
      <c r="J37" s="5">
        <v>0</v>
      </c>
      <c r="K37" s="5">
        <v>0</v>
      </c>
    </row>
    <row r="38" spans="1:11" ht="30" customHeight="1" x14ac:dyDescent="0.15">
      <c r="A38" s="14" t="s">
        <v>733</v>
      </c>
      <c r="B38" s="15" t="s">
        <v>156</v>
      </c>
      <c r="C38" s="13">
        <f t="shared" si="0"/>
        <v>0</v>
      </c>
      <c r="D38" s="13">
        <v>0</v>
      </c>
      <c r="E38" s="13">
        <v>0</v>
      </c>
      <c r="F38" s="13">
        <v>0</v>
      </c>
      <c r="G38" s="13">
        <f t="shared" si="1"/>
        <v>0</v>
      </c>
      <c r="H38" s="13">
        <v>0</v>
      </c>
      <c r="I38" s="13">
        <v>0</v>
      </c>
      <c r="J38" s="13">
        <v>0</v>
      </c>
      <c r="K38" s="13">
        <v>0</v>
      </c>
    </row>
    <row r="39" spans="1:11" ht="30" customHeight="1" x14ac:dyDescent="0.15">
      <c r="A39" s="4" t="s">
        <v>734</v>
      </c>
      <c r="B39" s="3" t="s">
        <v>158</v>
      </c>
      <c r="C39" s="5">
        <f t="shared" si="0"/>
        <v>0</v>
      </c>
      <c r="D39" s="5">
        <v>0</v>
      </c>
      <c r="E39" s="5">
        <v>0</v>
      </c>
      <c r="F39" s="5">
        <v>0</v>
      </c>
      <c r="G39" s="5">
        <f t="shared" si="1"/>
        <v>0</v>
      </c>
      <c r="H39" s="5">
        <v>0</v>
      </c>
      <c r="I39" s="5">
        <v>0</v>
      </c>
      <c r="J39" s="5">
        <v>0</v>
      </c>
      <c r="K39" s="5">
        <v>0</v>
      </c>
    </row>
    <row r="40" spans="1:11" ht="30" customHeight="1" x14ac:dyDescent="0.15">
      <c r="A40" s="4" t="s">
        <v>735</v>
      </c>
      <c r="B40" s="3" t="s">
        <v>160</v>
      </c>
      <c r="C40" s="5">
        <f t="shared" si="0"/>
        <v>0</v>
      </c>
      <c r="D40" s="5">
        <v>0</v>
      </c>
      <c r="E40" s="5">
        <v>0</v>
      </c>
      <c r="F40" s="5">
        <v>0</v>
      </c>
      <c r="G40" s="5">
        <f t="shared" si="1"/>
        <v>0</v>
      </c>
      <c r="H40" s="5">
        <v>0</v>
      </c>
      <c r="I40" s="5">
        <v>0</v>
      </c>
      <c r="J40" s="5">
        <v>0</v>
      </c>
      <c r="K40" s="5">
        <v>0</v>
      </c>
    </row>
    <row r="41" spans="1:11" ht="30" customHeight="1" x14ac:dyDescent="0.15">
      <c r="A41" s="4" t="s">
        <v>736</v>
      </c>
      <c r="B41" s="3" t="s">
        <v>162</v>
      </c>
      <c r="C41" s="5">
        <f t="shared" si="0"/>
        <v>0</v>
      </c>
      <c r="D41" s="5">
        <v>0</v>
      </c>
      <c r="E41" s="5">
        <v>0</v>
      </c>
      <c r="F41" s="5">
        <v>0</v>
      </c>
      <c r="G41" s="5">
        <f t="shared" si="1"/>
        <v>0</v>
      </c>
      <c r="H41" s="5">
        <v>0</v>
      </c>
      <c r="I41" s="5">
        <v>0</v>
      </c>
      <c r="J41" s="5">
        <v>0</v>
      </c>
      <c r="K41" s="5">
        <v>0</v>
      </c>
    </row>
    <row r="42" spans="1:11" ht="30" customHeight="1" x14ac:dyDescent="0.15">
      <c r="A42" s="4" t="s">
        <v>737</v>
      </c>
      <c r="B42" s="3" t="s">
        <v>164</v>
      </c>
      <c r="C42" s="5">
        <f t="shared" si="0"/>
        <v>0</v>
      </c>
      <c r="D42" s="5">
        <v>0</v>
      </c>
      <c r="E42" s="5">
        <v>0</v>
      </c>
      <c r="F42" s="5">
        <v>0</v>
      </c>
      <c r="G42" s="5">
        <f t="shared" si="1"/>
        <v>0</v>
      </c>
      <c r="H42" s="5">
        <v>0</v>
      </c>
      <c r="I42" s="5">
        <v>0</v>
      </c>
      <c r="J42" s="5">
        <v>0</v>
      </c>
      <c r="K42" s="5">
        <v>0</v>
      </c>
    </row>
    <row r="43" spans="1:11" ht="30" customHeight="1" x14ac:dyDescent="0.15">
      <c r="A43" s="4" t="s">
        <v>738</v>
      </c>
      <c r="B43" s="3" t="s">
        <v>739</v>
      </c>
      <c r="C43" s="5">
        <f t="shared" si="0"/>
        <v>0</v>
      </c>
      <c r="D43" s="5">
        <v>0</v>
      </c>
      <c r="E43" s="5">
        <v>0</v>
      </c>
      <c r="F43" s="5">
        <v>0</v>
      </c>
      <c r="G43" s="5">
        <f t="shared" si="1"/>
        <v>0</v>
      </c>
      <c r="H43" s="5">
        <v>0</v>
      </c>
      <c r="I43" s="5">
        <v>0</v>
      </c>
      <c r="J43" s="5">
        <v>0</v>
      </c>
      <c r="K43" s="5">
        <v>0</v>
      </c>
    </row>
    <row r="44" spans="1:11" ht="30" customHeight="1" x14ac:dyDescent="0.15">
      <c r="A44" s="4" t="s">
        <v>740</v>
      </c>
      <c r="B44" s="3" t="s">
        <v>741</v>
      </c>
      <c r="C44" s="5">
        <f t="shared" si="0"/>
        <v>0</v>
      </c>
      <c r="D44" s="5">
        <v>0</v>
      </c>
      <c r="E44" s="5">
        <v>0</v>
      </c>
      <c r="F44" s="5">
        <v>0</v>
      </c>
      <c r="G44" s="5">
        <f t="shared" si="1"/>
        <v>0</v>
      </c>
      <c r="H44" s="5">
        <v>0</v>
      </c>
      <c r="I44" s="5">
        <v>0</v>
      </c>
      <c r="J44" s="5">
        <v>0</v>
      </c>
      <c r="K44" s="5">
        <v>0</v>
      </c>
    </row>
    <row r="45" spans="1:11" ht="30" customHeight="1" x14ac:dyDescent="0.15">
      <c r="A45" s="4" t="s">
        <v>742</v>
      </c>
      <c r="B45" s="3" t="s">
        <v>743</v>
      </c>
      <c r="C45" s="5">
        <f t="shared" si="0"/>
        <v>0</v>
      </c>
      <c r="D45" s="5">
        <v>0</v>
      </c>
      <c r="E45" s="5">
        <v>0</v>
      </c>
      <c r="F45" s="5">
        <v>0</v>
      </c>
      <c r="G45" s="5">
        <f t="shared" si="1"/>
        <v>0</v>
      </c>
      <c r="H45" s="5">
        <v>0</v>
      </c>
      <c r="I45" s="5">
        <v>0</v>
      </c>
      <c r="J45" s="5">
        <v>0</v>
      </c>
      <c r="K45" s="5">
        <v>0</v>
      </c>
    </row>
    <row r="46" spans="1:11" ht="30" customHeight="1" x14ac:dyDescent="0.15">
      <c r="A46" s="4" t="s">
        <v>744</v>
      </c>
      <c r="B46" s="3" t="s">
        <v>745</v>
      </c>
      <c r="C46" s="5">
        <f t="shared" si="0"/>
        <v>0</v>
      </c>
      <c r="D46" s="5">
        <v>0</v>
      </c>
      <c r="E46" s="5">
        <v>0</v>
      </c>
      <c r="F46" s="5">
        <v>0</v>
      </c>
      <c r="G46" s="5">
        <f t="shared" si="1"/>
        <v>0</v>
      </c>
      <c r="H46" s="5">
        <v>0</v>
      </c>
      <c r="I46" s="5">
        <v>0</v>
      </c>
      <c r="J46" s="5">
        <v>0</v>
      </c>
      <c r="K46" s="5">
        <v>0</v>
      </c>
    </row>
    <row r="47" spans="1:11" ht="30" customHeight="1" x14ac:dyDescent="0.15">
      <c r="A47" s="4" t="s">
        <v>746</v>
      </c>
      <c r="B47" s="3" t="s">
        <v>747</v>
      </c>
      <c r="C47" s="5">
        <f t="shared" si="0"/>
        <v>0</v>
      </c>
      <c r="D47" s="5">
        <v>0</v>
      </c>
      <c r="E47" s="5">
        <v>0</v>
      </c>
      <c r="F47" s="5">
        <v>0</v>
      </c>
      <c r="G47" s="5">
        <f t="shared" si="1"/>
        <v>0</v>
      </c>
      <c r="H47" s="5">
        <v>0</v>
      </c>
      <c r="I47" s="5">
        <v>0</v>
      </c>
      <c r="J47" s="5">
        <v>0</v>
      </c>
      <c r="K47" s="5">
        <v>0</v>
      </c>
    </row>
    <row r="48" spans="1:11" ht="20.100000000000001" customHeight="1" x14ac:dyDescent="0.15">
      <c r="A48" s="12" t="s">
        <v>101</v>
      </c>
      <c r="B48" s="15" t="s">
        <v>102</v>
      </c>
      <c r="C48" s="13">
        <f>VLOOKUP("1000",B:U,2,0) + VLOOKUP("2000",B:U,2,0) + VLOOKUP("3000",B:U,2,0)</f>
        <v>0</v>
      </c>
      <c r="D48" s="13">
        <f>VLOOKUP("1000",B:U,3,0) + VLOOKUP("2000",B:U,3,0) + VLOOKUP("3000",B:U,3,0)</f>
        <v>0</v>
      </c>
      <c r="E48" s="13">
        <f>VLOOKUP("1000",B:U,4,0) + VLOOKUP("2000",B:U,4,0) + VLOOKUP("3000",B:U,4,0)</f>
        <v>0</v>
      </c>
      <c r="F48" s="13">
        <f>VLOOKUP("1000",B:U,5,0) + VLOOKUP("2000",B:U,5,0) + VLOOKUP("3000",B:U,5,0)</f>
        <v>0</v>
      </c>
      <c r="G48" s="13">
        <f>VLOOKUP("1000",B:U,6,0) + VLOOKUP("2000",B:U,6,0) + VLOOKUP("3000",B:U,6,0)</f>
        <v>0</v>
      </c>
      <c r="H48" s="13">
        <f>VLOOKUP("1000",B:U,7,0) + VLOOKUP("2000",B:U,7,0) + VLOOKUP("3000",B:U,7,0)</f>
        <v>0</v>
      </c>
      <c r="I48" s="13">
        <f>VLOOKUP("1000",B:U,8,0) + VLOOKUP("2000",B:U,8,0) + VLOOKUP("3000",B:U,8,0)</f>
        <v>0</v>
      </c>
      <c r="J48" s="13">
        <f>VLOOKUP("1000",B:U,9,0) + VLOOKUP("2000",B:U,9,0) + VLOOKUP("3000",B:U,9,0)</f>
        <v>0</v>
      </c>
      <c r="K48" s="13">
        <f>VLOOKUP("1000",B:U,10,0) + VLOOKUP("2000",B:U,10,0) + VLOOKUP("3000",B:U,10,0)</f>
        <v>0</v>
      </c>
    </row>
  </sheetData>
  <sheetProtection sheet="1" objects="1" scenarios="1"/>
  <mergeCells count="9">
    <mergeCell ref="A1:K1"/>
    <mergeCell ref="A2:A4"/>
    <mergeCell ref="B2:B4"/>
    <mergeCell ref="C2:F2"/>
    <mergeCell ref="G2:K2"/>
    <mergeCell ref="C3:C4"/>
    <mergeCell ref="D3:F3"/>
    <mergeCell ref="G3:G4"/>
    <mergeCell ref="H3:K3"/>
  </mergeCells>
  <phoneticPr fontId="0" type="noConversion"/>
  <pageMargins left="0.4" right="0.4" top="0.4" bottom="0.4" header="0.1" footer="0.1"/>
  <pageSetup paperSize="9" scale="48" fitToHeight="0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"/>
  <sheetViews>
    <sheetView workbookViewId="0">
      <selection sqref="A1:Z1"/>
    </sheetView>
  </sheetViews>
  <sheetFormatPr defaultRowHeight="10.5" x14ac:dyDescent="0.15"/>
  <cols>
    <col min="1" max="1" width="66.85546875" customWidth="1"/>
    <col min="2" max="26" width="17.140625" customWidth="1"/>
  </cols>
  <sheetData>
    <row r="1" spans="1:26" ht="50.1" customHeight="1" x14ac:dyDescent="0.15">
      <c r="A1" s="1" t="s">
        <v>752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15">
      <c r="A2" s="23" t="s">
        <v>135</v>
      </c>
      <c r="B2" s="23" t="s">
        <v>74</v>
      </c>
      <c r="C2" s="23" t="s">
        <v>753</v>
      </c>
      <c r="D2" s="23"/>
      <c r="E2" s="23"/>
      <c r="F2" s="23"/>
      <c r="G2" s="23"/>
      <c r="H2" s="23"/>
      <c r="I2" s="23"/>
      <c r="J2" s="23"/>
      <c r="K2" s="23" t="s">
        <v>754</v>
      </c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30" customHeight="1" x14ac:dyDescent="0.15">
      <c r="A3" s="23"/>
      <c r="B3" s="23"/>
      <c r="C3" s="23"/>
      <c r="D3" s="26"/>
      <c r="E3" s="26"/>
      <c r="F3" s="26"/>
      <c r="G3" s="26"/>
      <c r="H3" s="26"/>
      <c r="I3" s="26"/>
      <c r="J3" s="26"/>
      <c r="K3" s="23" t="s">
        <v>755</v>
      </c>
      <c r="L3" s="23"/>
      <c r="M3" s="23"/>
      <c r="N3" s="23"/>
      <c r="O3" s="23"/>
      <c r="P3" s="23"/>
      <c r="Q3" s="23"/>
      <c r="R3" s="23"/>
      <c r="S3" s="23" t="s">
        <v>756</v>
      </c>
      <c r="T3" s="23"/>
      <c r="U3" s="23"/>
      <c r="V3" s="23"/>
      <c r="W3" s="23"/>
      <c r="X3" s="23"/>
      <c r="Y3" s="23"/>
      <c r="Z3" s="23"/>
    </row>
    <row r="4" spans="1:26" ht="30" customHeight="1" x14ac:dyDescent="0.15">
      <c r="A4" s="23"/>
      <c r="B4" s="23"/>
      <c r="C4" s="23" t="s">
        <v>80</v>
      </c>
      <c r="D4" s="23"/>
      <c r="E4" s="23" t="s">
        <v>187</v>
      </c>
      <c r="F4" s="23"/>
      <c r="G4" s="23"/>
      <c r="H4" s="23"/>
      <c r="I4" s="23"/>
      <c r="J4" s="23"/>
      <c r="K4" s="23" t="s">
        <v>80</v>
      </c>
      <c r="L4" s="23"/>
      <c r="M4" s="23" t="s">
        <v>187</v>
      </c>
      <c r="N4" s="23"/>
      <c r="O4" s="23"/>
      <c r="P4" s="23"/>
      <c r="Q4" s="23"/>
      <c r="R4" s="23"/>
      <c r="S4" s="23" t="s">
        <v>80</v>
      </c>
      <c r="T4" s="23"/>
      <c r="U4" s="23" t="s">
        <v>187</v>
      </c>
      <c r="V4" s="23"/>
      <c r="W4" s="23"/>
      <c r="X4" s="23"/>
      <c r="Y4" s="23"/>
      <c r="Z4" s="23"/>
    </row>
    <row r="5" spans="1:26" ht="30" customHeight="1" x14ac:dyDescent="0.15">
      <c r="A5" s="23"/>
      <c r="B5" s="23"/>
      <c r="C5" s="23"/>
      <c r="D5" s="26"/>
      <c r="E5" s="23" t="s">
        <v>757</v>
      </c>
      <c r="F5" s="23"/>
      <c r="G5" s="23" t="s">
        <v>758</v>
      </c>
      <c r="H5" s="23"/>
      <c r="I5" s="23" t="s">
        <v>759</v>
      </c>
      <c r="J5" s="23"/>
      <c r="K5" s="23"/>
      <c r="L5" s="26"/>
      <c r="M5" s="23" t="s">
        <v>757</v>
      </c>
      <c r="N5" s="23"/>
      <c r="O5" s="23" t="s">
        <v>758</v>
      </c>
      <c r="P5" s="23"/>
      <c r="Q5" s="23" t="s">
        <v>759</v>
      </c>
      <c r="R5" s="23"/>
      <c r="S5" s="23"/>
      <c r="T5" s="26"/>
      <c r="U5" s="23" t="s">
        <v>757</v>
      </c>
      <c r="V5" s="23"/>
      <c r="W5" s="23" t="s">
        <v>758</v>
      </c>
      <c r="X5" s="23"/>
      <c r="Y5" s="23" t="s">
        <v>759</v>
      </c>
      <c r="Z5" s="23"/>
    </row>
    <row r="6" spans="1:26" ht="30" customHeight="1" x14ac:dyDescent="0.15">
      <c r="A6" s="23"/>
      <c r="B6" s="23"/>
      <c r="C6" s="3" t="s">
        <v>675</v>
      </c>
      <c r="D6" s="3" t="s">
        <v>676</v>
      </c>
      <c r="E6" s="3" t="s">
        <v>675</v>
      </c>
      <c r="F6" s="3" t="s">
        <v>676</v>
      </c>
      <c r="G6" s="3" t="s">
        <v>675</v>
      </c>
      <c r="H6" s="3" t="s">
        <v>676</v>
      </c>
      <c r="I6" s="3" t="s">
        <v>675</v>
      </c>
      <c r="J6" s="3" t="s">
        <v>676</v>
      </c>
      <c r="K6" s="3" t="s">
        <v>675</v>
      </c>
      <c r="L6" s="3" t="s">
        <v>676</v>
      </c>
      <c r="M6" s="3" t="s">
        <v>675</v>
      </c>
      <c r="N6" s="3" t="s">
        <v>676</v>
      </c>
      <c r="O6" s="3" t="s">
        <v>675</v>
      </c>
      <c r="P6" s="3" t="s">
        <v>676</v>
      </c>
      <c r="Q6" s="3" t="s">
        <v>675</v>
      </c>
      <c r="R6" s="3" t="s">
        <v>676</v>
      </c>
      <c r="S6" s="3" t="s">
        <v>675</v>
      </c>
      <c r="T6" s="3" t="s">
        <v>676</v>
      </c>
      <c r="U6" s="3" t="s">
        <v>675</v>
      </c>
      <c r="V6" s="3" t="s">
        <v>676</v>
      </c>
      <c r="W6" s="3" t="s">
        <v>675</v>
      </c>
      <c r="X6" s="3" t="s">
        <v>676</v>
      </c>
      <c r="Y6" s="3" t="s">
        <v>675</v>
      </c>
      <c r="Z6" s="3" t="s">
        <v>676</v>
      </c>
    </row>
    <row r="7" spans="1:26" ht="20.100000000000001" customHeight="1" x14ac:dyDescent="0.15">
      <c r="A7" s="3" t="s">
        <v>17</v>
      </c>
      <c r="B7" s="3" t="s">
        <v>19</v>
      </c>
      <c r="C7" s="3" t="s">
        <v>22</v>
      </c>
      <c r="D7" s="3" t="s">
        <v>24</v>
      </c>
      <c r="E7" s="3" t="s">
        <v>27</v>
      </c>
      <c r="F7" s="3" t="s">
        <v>30</v>
      </c>
      <c r="G7" s="3" t="s">
        <v>32</v>
      </c>
      <c r="H7" s="3" t="s">
        <v>35</v>
      </c>
      <c r="I7" s="3" t="s">
        <v>38</v>
      </c>
      <c r="J7" s="3" t="s">
        <v>41</v>
      </c>
      <c r="K7" s="3" t="s">
        <v>43</v>
      </c>
      <c r="L7" s="3" t="s">
        <v>45</v>
      </c>
      <c r="M7" s="3" t="s">
        <v>47</v>
      </c>
      <c r="N7" s="3" t="s">
        <v>50</v>
      </c>
      <c r="O7" s="3" t="s">
        <v>52</v>
      </c>
      <c r="P7" s="3" t="s">
        <v>54</v>
      </c>
      <c r="Q7" s="3" t="s">
        <v>55</v>
      </c>
      <c r="R7" s="3" t="s">
        <v>367</v>
      </c>
      <c r="S7" s="3" t="s">
        <v>368</v>
      </c>
      <c r="T7" s="3" t="s">
        <v>369</v>
      </c>
      <c r="U7" s="3" t="s">
        <v>567</v>
      </c>
      <c r="V7" s="3" t="s">
        <v>568</v>
      </c>
      <c r="W7" s="3" t="s">
        <v>644</v>
      </c>
      <c r="X7" s="3" t="s">
        <v>645</v>
      </c>
      <c r="Y7" s="3" t="s">
        <v>646</v>
      </c>
      <c r="Z7" s="3" t="s">
        <v>647</v>
      </c>
    </row>
    <row r="8" spans="1:26" ht="30" customHeight="1" x14ac:dyDescent="0.15">
      <c r="A8" s="14" t="s">
        <v>677</v>
      </c>
      <c r="B8" s="15" t="s">
        <v>84</v>
      </c>
      <c r="C8" s="13">
        <f t="shared" ref="C8:C49" si="0">E8+G8+I8</f>
        <v>9</v>
      </c>
      <c r="D8" s="13">
        <f t="shared" ref="D8:D49" si="1">F8+H8+J8</f>
        <v>9</v>
      </c>
      <c r="E8" s="13">
        <v>9</v>
      </c>
      <c r="F8" s="13">
        <v>9</v>
      </c>
      <c r="G8" s="13">
        <v>0</v>
      </c>
      <c r="H8" s="13">
        <v>0</v>
      </c>
      <c r="I8" s="13">
        <v>0</v>
      </c>
      <c r="J8" s="13">
        <v>0</v>
      </c>
      <c r="K8" s="13">
        <f t="shared" ref="K8:K49" si="2">M8+O8+Q8</f>
        <v>0</v>
      </c>
      <c r="L8" s="13">
        <f t="shared" ref="L8:L49" si="3">N8+P8+R8</f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f t="shared" ref="S8:S49" si="4">U8+W8+Y8</f>
        <v>0</v>
      </c>
      <c r="T8" s="13">
        <f t="shared" ref="T8:T49" si="5">V8+X8+Z8</f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</row>
    <row r="9" spans="1:26" ht="30" customHeight="1" x14ac:dyDescent="0.15">
      <c r="A9" s="4" t="s">
        <v>678</v>
      </c>
      <c r="B9" s="3" t="s">
        <v>239</v>
      </c>
      <c r="C9" s="5">
        <f t="shared" si="0"/>
        <v>9</v>
      </c>
      <c r="D9" s="5">
        <f t="shared" si="1"/>
        <v>9</v>
      </c>
      <c r="E9" s="5">
        <v>9</v>
      </c>
      <c r="F9" s="5">
        <v>9</v>
      </c>
      <c r="G9" s="5">
        <v>0</v>
      </c>
      <c r="H9" s="5">
        <v>0</v>
      </c>
      <c r="I9" s="5">
        <v>0</v>
      </c>
      <c r="J9" s="5">
        <v>0</v>
      </c>
      <c r="K9" s="5">
        <f t="shared" si="2"/>
        <v>0</v>
      </c>
      <c r="L9" s="5">
        <f t="shared" si="3"/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f t="shared" si="4"/>
        <v>0</v>
      </c>
      <c r="T9" s="5">
        <f t="shared" si="5"/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</row>
    <row r="10" spans="1:26" ht="30" customHeight="1" x14ac:dyDescent="0.15">
      <c r="A10" s="4" t="s">
        <v>679</v>
      </c>
      <c r="B10" s="3" t="s">
        <v>680</v>
      </c>
      <c r="C10" s="5">
        <f t="shared" si="0"/>
        <v>0</v>
      </c>
      <c r="D10" s="5">
        <f t="shared" si="1"/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f t="shared" si="2"/>
        <v>0</v>
      </c>
      <c r="L10" s="5">
        <f t="shared" si="3"/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 t="shared" si="4"/>
        <v>0</v>
      </c>
      <c r="T10" s="5">
        <f t="shared" si="5"/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</row>
    <row r="11" spans="1:26" ht="30" customHeight="1" x14ac:dyDescent="0.15">
      <c r="A11" s="4" t="s">
        <v>681</v>
      </c>
      <c r="B11" s="3" t="s">
        <v>682</v>
      </c>
      <c r="C11" s="5">
        <f t="shared" si="0"/>
        <v>9</v>
      </c>
      <c r="D11" s="5">
        <f t="shared" si="1"/>
        <v>9</v>
      </c>
      <c r="E11" s="5">
        <v>9</v>
      </c>
      <c r="F11" s="5">
        <v>9</v>
      </c>
      <c r="G11" s="5">
        <v>0</v>
      </c>
      <c r="H11" s="5">
        <v>0</v>
      </c>
      <c r="I11" s="5">
        <v>0</v>
      </c>
      <c r="J11" s="5">
        <v>0</v>
      </c>
      <c r="K11" s="5">
        <f t="shared" si="2"/>
        <v>0</v>
      </c>
      <c r="L11" s="5">
        <f t="shared" si="3"/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si="4"/>
        <v>0</v>
      </c>
      <c r="T11" s="5">
        <f t="shared" si="5"/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</row>
    <row r="12" spans="1:26" ht="30" customHeight="1" x14ac:dyDescent="0.15">
      <c r="A12" s="4" t="s">
        <v>683</v>
      </c>
      <c r="B12" s="3" t="s">
        <v>684</v>
      </c>
      <c r="C12" s="5">
        <f t="shared" si="0"/>
        <v>0</v>
      </c>
      <c r="D12" s="5">
        <f t="shared" si="1"/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f t="shared" si="2"/>
        <v>0</v>
      </c>
      <c r="L12" s="5">
        <f t="shared" si="3"/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si="4"/>
        <v>0</v>
      </c>
      <c r="T12" s="5">
        <f t="shared" si="5"/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</row>
    <row r="13" spans="1:26" ht="30" customHeight="1" x14ac:dyDescent="0.15">
      <c r="A13" s="4" t="s">
        <v>685</v>
      </c>
      <c r="B13" s="3" t="s">
        <v>686</v>
      </c>
      <c r="C13" s="5">
        <f t="shared" si="0"/>
        <v>0</v>
      </c>
      <c r="D13" s="5">
        <f t="shared" si="1"/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f t="shared" si="2"/>
        <v>0</v>
      </c>
      <c r="L13" s="5">
        <f t="shared" si="3"/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4"/>
        <v>0</v>
      </c>
      <c r="T13" s="5">
        <f t="shared" si="5"/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</row>
    <row r="14" spans="1:26" ht="30" customHeight="1" x14ac:dyDescent="0.15">
      <c r="A14" s="4" t="s">
        <v>687</v>
      </c>
      <c r="B14" s="3" t="s">
        <v>688</v>
      </c>
      <c r="C14" s="5">
        <f t="shared" si="0"/>
        <v>0</v>
      </c>
      <c r="D14" s="5">
        <f t="shared" si="1"/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f t="shared" si="2"/>
        <v>0</v>
      </c>
      <c r="L14" s="5">
        <f t="shared" si="3"/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4"/>
        <v>0</v>
      </c>
      <c r="T14" s="5">
        <f t="shared" si="5"/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</row>
    <row r="15" spans="1:26" ht="30" customHeight="1" x14ac:dyDescent="0.15">
      <c r="A15" s="4" t="s">
        <v>689</v>
      </c>
      <c r="B15" s="3" t="s">
        <v>690</v>
      </c>
      <c r="C15" s="5">
        <f t="shared" si="0"/>
        <v>0</v>
      </c>
      <c r="D15" s="5">
        <f t="shared" si="1"/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f t="shared" si="2"/>
        <v>0</v>
      </c>
      <c r="L15" s="5">
        <f t="shared" si="3"/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4"/>
        <v>0</v>
      </c>
      <c r="T15" s="5">
        <f t="shared" si="5"/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</row>
    <row r="16" spans="1:26" ht="30" customHeight="1" x14ac:dyDescent="0.15">
      <c r="A16" s="4" t="s">
        <v>691</v>
      </c>
      <c r="B16" s="3" t="s">
        <v>692</v>
      </c>
      <c r="C16" s="5">
        <f t="shared" si="0"/>
        <v>0</v>
      </c>
      <c r="D16" s="5">
        <f t="shared" si="1"/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f t="shared" si="2"/>
        <v>0</v>
      </c>
      <c r="L16" s="5">
        <f t="shared" si="3"/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4"/>
        <v>0</v>
      </c>
      <c r="T16" s="5">
        <f t="shared" si="5"/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</row>
    <row r="17" spans="1:26" ht="30" customHeight="1" x14ac:dyDescent="0.15">
      <c r="A17" s="4" t="s">
        <v>693</v>
      </c>
      <c r="B17" s="3" t="s">
        <v>694</v>
      </c>
      <c r="C17" s="5">
        <f t="shared" si="0"/>
        <v>0</v>
      </c>
      <c r="D17" s="5">
        <f t="shared" si="1"/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f t="shared" si="2"/>
        <v>0</v>
      </c>
      <c r="L17" s="5">
        <f t="shared" si="3"/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4"/>
        <v>0</v>
      </c>
      <c r="T17" s="5">
        <f t="shared" si="5"/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</row>
    <row r="18" spans="1:26" ht="30" customHeight="1" x14ac:dyDescent="0.15">
      <c r="A18" s="4" t="s">
        <v>695</v>
      </c>
      <c r="B18" s="3" t="s">
        <v>351</v>
      </c>
      <c r="C18" s="5">
        <f t="shared" si="0"/>
        <v>0</v>
      </c>
      <c r="D18" s="5">
        <f t="shared" si="1"/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f t="shared" si="2"/>
        <v>0</v>
      </c>
      <c r="L18" s="5">
        <f t="shared" si="3"/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4"/>
        <v>0</v>
      </c>
      <c r="T18" s="5">
        <f t="shared" si="5"/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</row>
    <row r="19" spans="1:26" ht="30" customHeight="1" x14ac:dyDescent="0.15">
      <c r="A19" s="4" t="s">
        <v>696</v>
      </c>
      <c r="B19" s="3" t="s">
        <v>353</v>
      </c>
      <c r="C19" s="5">
        <f t="shared" si="0"/>
        <v>0</v>
      </c>
      <c r="D19" s="5">
        <f t="shared" si="1"/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f t="shared" si="2"/>
        <v>0</v>
      </c>
      <c r="L19" s="5">
        <f t="shared" si="3"/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si="4"/>
        <v>0</v>
      </c>
      <c r="T19" s="5">
        <f t="shared" si="5"/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</row>
    <row r="20" spans="1:26" ht="30" customHeight="1" x14ac:dyDescent="0.15">
      <c r="A20" s="4" t="s">
        <v>697</v>
      </c>
      <c r="B20" s="3" t="s">
        <v>698</v>
      </c>
      <c r="C20" s="5">
        <f t="shared" si="0"/>
        <v>0</v>
      </c>
      <c r="D20" s="5">
        <f t="shared" si="1"/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f t="shared" si="2"/>
        <v>0</v>
      </c>
      <c r="L20" s="5">
        <f t="shared" si="3"/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4"/>
        <v>0</v>
      </c>
      <c r="T20" s="5">
        <f t="shared" si="5"/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</row>
    <row r="21" spans="1:26" ht="30" customHeight="1" x14ac:dyDescent="0.15">
      <c r="A21" s="4" t="s">
        <v>699</v>
      </c>
      <c r="B21" s="3" t="s">
        <v>90</v>
      </c>
      <c r="C21" s="5">
        <f t="shared" si="0"/>
        <v>0</v>
      </c>
      <c r="D21" s="5">
        <f t="shared" si="1"/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f t="shared" si="2"/>
        <v>0</v>
      </c>
      <c r="L21" s="5">
        <f t="shared" si="3"/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4"/>
        <v>0</v>
      </c>
      <c r="T21" s="5">
        <f t="shared" si="5"/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</row>
    <row r="22" spans="1:26" ht="30" customHeight="1" x14ac:dyDescent="0.15">
      <c r="A22" s="4" t="s">
        <v>700</v>
      </c>
      <c r="B22" s="3" t="s">
        <v>701</v>
      </c>
      <c r="C22" s="5">
        <f t="shared" si="0"/>
        <v>0</v>
      </c>
      <c r="D22" s="5">
        <f t="shared" si="1"/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f t="shared" si="2"/>
        <v>0</v>
      </c>
      <c r="L22" s="5">
        <f t="shared" si="3"/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4"/>
        <v>0</v>
      </c>
      <c r="T22" s="5">
        <f t="shared" si="5"/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</row>
    <row r="23" spans="1:26" ht="30" customHeight="1" x14ac:dyDescent="0.15">
      <c r="A23" s="4" t="s">
        <v>702</v>
      </c>
      <c r="B23" s="3" t="s">
        <v>703</v>
      </c>
      <c r="C23" s="5">
        <f t="shared" si="0"/>
        <v>0</v>
      </c>
      <c r="D23" s="5">
        <f t="shared" si="1"/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f t="shared" si="2"/>
        <v>0</v>
      </c>
      <c r="L23" s="5">
        <f t="shared" si="3"/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4"/>
        <v>0</v>
      </c>
      <c r="T23" s="5">
        <f t="shared" si="5"/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</row>
    <row r="24" spans="1:26" ht="30" customHeight="1" x14ac:dyDescent="0.15">
      <c r="A24" s="4" t="s">
        <v>704</v>
      </c>
      <c r="B24" s="3" t="s">
        <v>705</v>
      </c>
      <c r="C24" s="5">
        <f t="shared" si="0"/>
        <v>0</v>
      </c>
      <c r="D24" s="5">
        <f t="shared" si="1"/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f t="shared" si="2"/>
        <v>0</v>
      </c>
      <c r="L24" s="5">
        <f t="shared" si="3"/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4"/>
        <v>0</v>
      </c>
      <c r="T24" s="5">
        <f t="shared" si="5"/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</row>
    <row r="25" spans="1:26" ht="30" customHeight="1" x14ac:dyDescent="0.15">
      <c r="A25" s="4" t="s">
        <v>706</v>
      </c>
      <c r="B25" s="3" t="s">
        <v>707</v>
      </c>
      <c r="C25" s="5">
        <f t="shared" si="0"/>
        <v>0</v>
      </c>
      <c r="D25" s="5">
        <f t="shared" si="1"/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f t="shared" si="2"/>
        <v>0</v>
      </c>
      <c r="L25" s="5">
        <f t="shared" si="3"/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si="4"/>
        <v>0</v>
      </c>
      <c r="T25" s="5">
        <f t="shared" si="5"/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</row>
    <row r="26" spans="1:26" ht="30" customHeight="1" x14ac:dyDescent="0.15">
      <c r="A26" s="14" t="s">
        <v>708</v>
      </c>
      <c r="B26" s="15" t="s">
        <v>94</v>
      </c>
      <c r="C26" s="13">
        <f t="shared" si="0"/>
        <v>0</v>
      </c>
      <c r="D26" s="13">
        <f t="shared" si="1"/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f t="shared" si="2"/>
        <v>0</v>
      </c>
      <c r="L26" s="13">
        <f t="shared" si="3"/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f t="shared" si="4"/>
        <v>0</v>
      </c>
      <c r="T26" s="13">
        <f t="shared" si="5"/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</row>
    <row r="27" spans="1:26" ht="30" customHeight="1" x14ac:dyDescent="0.15">
      <c r="A27" s="4" t="s">
        <v>709</v>
      </c>
      <c r="B27" s="3" t="s">
        <v>242</v>
      </c>
      <c r="C27" s="5">
        <f t="shared" si="0"/>
        <v>0</v>
      </c>
      <c r="D27" s="5">
        <f t="shared" si="1"/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f t="shared" si="2"/>
        <v>0</v>
      </c>
      <c r="L27" s="5">
        <f t="shared" si="3"/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si="4"/>
        <v>0</v>
      </c>
      <c r="T27" s="5">
        <f t="shared" si="5"/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</row>
    <row r="28" spans="1:26" ht="30" customHeight="1" x14ac:dyDescent="0.15">
      <c r="A28" s="4" t="s">
        <v>710</v>
      </c>
      <c r="B28" s="3" t="s">
        <v>711</v>
      </c>
      <c r="C28" s="5">
        <f t="shared" si="0"/>
        <v>0</v>
      </c>
      <c r="D28" s="5">
        <f t="shared" si="1"/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f t="shared" si="2"/>
        <v>0</v>
      </c>
      <c r="L28" s="5">
        <f t="shared" si="3"/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4"/>
        <v>0</v>
      </c>
      <c r="T28" s="5">
        <f t="shared" si="5"/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</row>
    <row r="29" spans="1:26" ht="30" customHeight="1" x14ac:dyDescent="0.15">
      <c r="A29" s="4" t="s">
        <v>712</v>
      </c>
      <c r="B29" s="3" t="s">
        <v>713</v>
      </c>
      <c r="C29" s="5">
        <f t="shared" si="0"/>
        <v>0</v>
      </c>
      <c r="D29" s="5">
        <f t="shared" si="1"/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f t="shared" si="2"/>
        <v>0</v>
      </c>
      <c r="L29" s="5">
        <f t="shared" si="3"/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4"/>
        <v>0</v>
      </c>
      <c r="T29" s="5">
        <f t="shared" si="5"/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</row>
    <row r="30" spans="1:26" ht="30" customHeight="1" x14ac:dyDescent="0.15">
      <c r="A30" s="4" t="s">
        <v>714</v>
      </c>
      <c r="B30" s="3" t="s">
        <v>715</v>
      </c>
      <c r="C30" s="5">
        <f t="shared" si="0"/>
        <v>0</v>
      </c>
      <c r="D30" s="5">
        <f t="shared" si="1"/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f t="shared" si="2"/>
        <v>0</v>
      </c>
      <c r="L30" s="5">
        <f t="shared" si="3"/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4"/>
        <v>0</v>
      </c>
      <c r="T30" s="5">
        <f t="shared" si="5"/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</row>
    <row r="31" spans="1:26" ht="30" customHeight="1" x14ac:dyDescent="0.15">
      <c r="A31" s="4" t="s">
        <v>716</v>
      </c>
      <c r="B31" s="3" t="s">
        <v>717</v>
      </c>
      <c r="C31" s="5">
        <f t="shared" si="0"/>
        <v>0</v>
      </c>
      <c r="D31" s="5">
        <f t="shared" si="1"/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f t="shared" si="2"/>
        <v>0</v>
      </c>
      <c r="L31" s="5">
        <f t="shared" si="3"/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4"/>
        <v>0</v>
      </c>
      <c r="T31" s="5">
        <f t="shared" si="5"/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</row>
    <row r="32" spans="1:26" ht="30" customHeight="1" x14ac:dyDescent="0.15">
      <c r="A32" s="4" t="s">
        <v>718</v>
      </c>
      <c r="B32" s="3" t="s">
        <v>719</v>
      </c>
      <c r="C32" s="5">
        <f t="shared" si="0"/>
        <v>0</v>
      </c>
      <c r="D32" s="5">
        <f t="shared" si="1"/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f t="shared" si="2"/>
        <v>0</v>
      </c>
      <c r="L32" s="5">
        <f t="shared" si="3"/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4"/>
        <v>0</v>
      </c>
      <c r="T32" s="5">
        <f t="shared" si="5"/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</row>
    <row r="33" spans="1:26" ht="30" customHeight="1" x14ac:dyDescent="0.15">
      <c r="A33" s="4" t="s">
        <v>720</v>
      </c>
      <c r="B33" s="3" t="s">
        <v>619</v>
      </c>
      <c r="C33" s="5">
        <f t="shared" si="0"/>
        <v>0</v>
      </c>
      <c r="D33" s="5">
        <f t="shared" si="1"/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f t="shared" si="2"/>
        <v>0</v>
      </c>
      <c r="L33" s="5">
        <f t="shared" si="3"/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4"/>
        <v>0</v>
      </c>
      <c r="T33" s="5">
        <f t="shared" si="5"/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</row>
    <row r="34" spans="1:26" ht="30" customHeight="1" x14ac:dyDescent="0.15">
      <c r="A34" s="4" t="s">
        <v>721</v>
      </c>
      <c r="B34" s="3" t="s">
        <v>722</v>
      </c>
      <c r="C34" s="5">
        <f t="shared" si="0"/>
        <v>0</v>
      </c>
      <c r="D34" s="5">
        <f t="shared" si="1"/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f t="shared" si="2"/>
        <v>0</v>
      </c>
      <c r="L34" s="5">
        <f t="shared" si="3"/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si="4"/>
        <v>0</v>
      </c>
      <c r="T34" s="5">
        <f t="shared" si="5"/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</row>
    <row r="35" spans="1:26" ht="30" customHeight="1" x14ac:dyDescent="0.15">
      <c r="A35" s="4" t="s">
        <v>723</v>
      </c>
      <c r="B35" s="3" t="s">
        <v>724</v>
      </c>
      <c r="C35" s="5">
        <f t="shared" si="0"/>
        <v>0</v>
      </c>
      <c r="D35" s="5">
        <f t="shared" si="1"/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f t="shared" si="2"/>
        <v>0</v>
      </c>
      <c r="L35" s="5">
        <f t="shared" si="3"/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4"/>
        <v>0</v>
      </c>
      <c r="T35" s="5">
        <f t="shared" si="5"/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</row>
    <row r="36" spans="1:26" ht="30" customHeight="1" x14ac:dyDescent="0.15">
      <c r="A36" s="4" t="s">
        <v>725</v>
      </c>
      <c r="B36" s="3" t="s">
        <v>726</v>
      </c>
      <c r="C36" s="5">
        <f t="shared" si="0"/>
        <v>0</v>
      </c>
      <c r="D36" s="5">
        <f t="shared" si="1"/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f t="shared" si="2"/>
        <v>0</v>
      </c>
      <c r="L36" s="5">
        <f t="shared" si="3"/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f t="shared" si="4"/>
        <v>0</v>
      </c>
      <c r="T36" s="5">
        <f t="shared" si="5"/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</row>
    <row r="37" spans="1:26" ht="30" customHeight="1" x14ac:dyDescent="0.15">
      <c r="A37" s="4" t="s">
        <v>727</v>
      </c>
      <c r="B37" s="3" t="s">
        <v>728</v>
      </c>
      <c r="C37" s="5">
        <f t="shared" si="0"/>
        <v>0</v>
      </c>
      <c r="D37" s="5">
        <f t="shared" si="1"/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f t="shared" si="2"/>
        <v>0</v>
      </c>
      <c r="L37" s="5">
        <f t="shared" si="3"/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f t="shared" si="4"/>
        <v>0</v>
      </c>
      <c r="T37" s="5">
        <f t="shared" si="5"/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</row>
    <row r="38" spans="1:26" ht="30" customHeight="1" x14ac:dyDescent="0.15">
      <c r="A38" s="4" t="s">
        <v>729</v>
      </c>
      <c r="B38" s="3" t="s">
        <v>730</v>
      </c>
      <c r="C38" s="5">
        <f t="shared" si="0"/>
        <v>0</v>
      </c>
      <c r="D38" s="5">
        <f t="shared" si="1"/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f t="shared" si="2"/>
        <v>0</v>
      </c>
      <c r="L38" s="5">
        <f t="shared" si="3"/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si="4"/>
        <v>0</v>
      </c>
      <c r="T38" s="5">
        <f t="shared" si="5"/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</row>
    <row r="39" spans="1:26" ht="30" customHeight="1" x14ac:dyDescent="0.15">
      <c r="A39" s="4" t="s">
        <v>731</v>
      </c>
      <c r="B39" s="3" t="s">
        <v>732</v>
      </c>
      <c r="C39" s="5">
        <f t="shared" si="0"/>
        <v>0</v>
      </c>
      <c r="D39" s="5">
        <f t="shared" si="1"/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f t="shared" si="2"/>
        <v>0</v>
      </c>
      <c r="L39" s="5">
        <f t="shared" si="3"/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si="4"/>
        <v>0</v>
      </c>
      <c r="T39" s="5">
        <f t="shared" si="5"/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</row>
    <row r="40" spans="1:26" ht="30" customHeight="1" x14ac:dyDescent="0.15">
      <c r="A40" s="14" t="s">
        <v>733</v>
      </c>
      <c r="B40" s="15" t="s">
        <v>156</v>
      </c>
      <c r="C40" s="13">
        <f t="shared" si="0"/>
        <v>0</v>
      </c>
      <c r="D40" s="13">
        <f t="shared" si="1"/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f t="shared" si="2"/>
        <v>0</v>
      </c>
      <c r="L40" s="13">
        <f t="shared" si="3"/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f t="shared" si="4"/>
        <v>0</v>
      </c>
      <c r="T40" s="13">
        <f t="shared" si="5"/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</row>
    <row r="41" spans="1:26" ht="30" customHeight="1" x14ac:dyDescent="0.15">
      <c r="A41" s="4" t="s">
        <v>734</v>
      </c>
      <c r="B41" s="3" t="s">
        <v>158</v>
      </c>
      <c r="C41" s="5">
        <f t="shared" si="0"/>
        <v>0</v>
      </c>
      <c r="D41" s="5">
        <f t="shared" si="1"/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f t="shared" si="2"/>
        <v>0</v>
      </c>
      <c r="L41" s="5">
        <f t="shared" si="3"/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f t="shared" si="4"/>
        <v>0</v>
      </c>
      <c r="T41" s="5">
        <f t="shared" si="5"/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</row>
    <row r="42" spans="1:26" ht="30" customHeight="1" x14ac:dyDescent="0.15">
      <c r="A42" s="4" t="s">
        <v>735</v>
      </c>
      <c r="B42" s="3" t="s">
        <v>160</v>
      </c>
      <c r="C42" s="5">
        <f t="shared" si="0"/>
        <v>0</v>
      </c>
      <c r="D42" s="5">
        <f t="shared" si="1"/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f t="shared" si="2"/>
        <v>0</v>
      </c>
      <c r="L42" s="5">
        <f t="shared" si="3"/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f t="shared" si="4"/>
        <v>0</v>
      </c>
      <c r="T42" s="5">
        <f t="shared" si="5"/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</row>
    <row r="43" spans="1:26" ht="30" customHeight="1" x14ac:dyDescent="0.15">
      <c r="A43" s="4" t="s">
        <v>736</v>
      </c>
      <c r="B43" s="3" t="s">
        <v>162</v>
      </c>
      <c r="C43" s="5">
        <f t="shared" si="0"/>
        <v>0</v>
      </c>
      <c r="D43" s="5">
        <f t="shared" si="1"/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f t="shared" si="2"/>
        <v>0</v>
      </c>
      <c r="L43" s="5">
        <f t="shared" si="3"/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f t="shared" si="4"/>
        <v>0</v>
      </c>
      <c r="T43" s="5">
        <f t="shared" si="5"/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</row>
    <row r="44" spans="1:26" ht="30" customHeight="1" x14ac:dyDescent="0.15">
      <c r="A44" s="4" t="s">
        <v>737</v>
      </c>
      <c r="B44" s="3" t="s">
        <v>164</v>
      </c>
      <c r="C44" s="5">
        <f t="shared" si="0"/>
        <v>0</v>
      </c>
      <c r="D44" s="5">
        <f t="shared" si="1"/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f t="shared" si="2"/>
        <v>0</v>
      </c>
      <c r="L44" s="5">
        <f t="shared" si="3"/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f t="shared" si="4"/>
        <v>0</v>
      </c>
      <c r="T44" s="5">
        <f t="shared" si="5"/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</row>
    <row r="45" spans="1:26" ht="30" customHeight="1" x14ac:dyDescent="0.15">
      <c r="A45" s="4" t="s">
        <v>738</v>
      </c>
      <c r="B45" s="3" t="s">
        <v>739</v>
      </c>
      <c r="C45" s="5">
        <f t="shared" si="0"/>
        <v>0</v>
      </c>
      <c r="D45" s="5">
        <f t="shared" si="1"/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f t="shared" si="2"/>
        <v>0</v>
      </c>
      <c r="L45" s="5">
        <f t="shared" si="3"/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f t="shared" si="4"/>
        <v>0</v>
      </c>
      <c r="T45" s="5">
        <f t="shared" si="5"/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</row>
    <row r="46" spans="1:26" ht="30" customHeight="1" x14ac:dyDescent="0.15">
      <c r="A46" s="4" t="s">
        <v>740</v>
      </c>
      <c r="B46" s="3" t="s">
        <v>741</v>
      </c>
      <c r="C46" s="5">
        <f t="shared" si="0"/>
        <v>0</v>
      </c>
      <c r="D46" s="5">
        <f t="shared" si="1"/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f t="shared" si="2"/>
        <v>0</v>
      </c>
      <c r="L46" s="5">
        <f t="shared" si="3"/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f t="shared" si="4"/>
        <v>0</v>
      </c>
      <c r="T46" s="5">
        <f t="shared" si="5"/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</row>
    <row r="47" spans="1:26" ht="30" customHeight="1" x14ac:dyDescent="0.15">
      <c r="A47" s="4" t="s">
        <v>742</v>
      </c>
      <c r="B47" s="3" t="s">
        <v>743</v>
      </c>
      <c r="C47" s="5">
        <f t="shared" si="0"/>
        <v>0</v>
      </c>
      <c r="D47" s="5">
        <f t="shared" si="1"/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f t="shared" si="2"/>
        <v>0</v>
      </c>
      <c r="L47" s="5">
        <f t="shared" si="3"/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f t="shared" si="4"/>
        <v>0</v>
      </c>
      <c r="T47" s="5">
        <f t="shared" si="5"/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</row>
    <row r="48" spans="1:26" ht="30" customHeight="1" x14ac:dyDescent="0.15">
      <c r="A48" s="4" t="s">
        <v>744</v>
      </c>
      <c r="B48" s="3" t="s">
        <v>745</v>
      </c>
      <c r="C48" s="5">
        <f t="shared" si="0"/>
        <v>0</v>
      </c>
      <c r="D48" s="5">
        <f t="shared" si="1"/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f t="shared" si="2"/>
        <v>0</v>
      </c>
      <c r="L48" s="5">
        <f t="shared" si="3"/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f t="shared" si="4"/>
        <v>0</v>
      </c>
      <c r="T48" s="5">
        <f t="shared" si="5"/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</row>
    <row r="49" spans="1:26" ht="30" customHeight="1" x14ac:dyDescent="0.15">
      <c r="A49" s="4" t="s">
        <v>746</v>
      </c>
      <c r="B49" s="3" t="s">
        <v>747</v>
      </c>
      <c r="C49" s="5">
        <f t="shared" si="0"/>
        <v>0</v>
      </c>
      <c r="D49" s="5">
        <f t="shared" si="1"/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f t="shared" si="2"/>
        <v>0</v>
      </c>
      <c r="L49" s="5">
        <f t="shared" si="3"/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f t="shared" si="4"/>
        <v>0</v>
      </c>
      <c r="T49" s="5">
        <f t="shared" si="5"/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</row>
    <row r="50" spans="1:26" ht="20.100000000000001" customHeight="1" x14ac:dyDescent="0.15">
      <c r="A50" s="12" t="s">
        <v>101</v>
      </c>
      <c r="B50" s="15" t="s">
        <v>102</v>
      </c>
      <c r="C50" s="13">
        <f>VLOOKUP("1000",B:Z,2,0) + VLOOKUP("2000",B:Z,2,0) + VLOOKUP("3000",B:Z,2,0)</f>
        <v>9</v>
      </c>
      <c r="D50" s="13">
        <f>VLOOKUP("1000",B:Z,3,0) + VLOOKUP("2000",B:Z,3,0) + VLOOKUP("3000",B:Z,3,0)</f>
        <v>9</v>
      </c>
      <c r="E50" s="13">
        <f>VLOOKUP("1000",B:Z,4,0) + VLOOKUP("2000",B:Z,4,0) + VLOOKUP("3000",B:Z,4,0)</f>
        <v>9</v>
      </c>
      <c r="F50" s="13">
        <f>VLOOKUP("1000",B:Z,5,0) + VLOOKUP("2000",B:Z,5,0) + VLOOKUP("3000",B:Z,5,0)</f>
        <v>9</v>
      </c>
      <c r="G50" s="13">
        <f>VLOOKUP("1000",B:Z,6,0) + VLOOKUP("2000",B:Z,6,0) + VLOOKUP("3000",B:Z,6,0)</f>
        <v>0</v>
      </c>
      <c r="H50" s="13">
        <f>VLOOKUP("1000",B:Z,7,0) + VLOOKUP("2000",B:Z,7,0) + VLOOKUP("3000",B:Z,7,0)</f>
        <v>0</v>
      </c>
      <c r="I50" s="13">
        <f>VLOOKUP("1000",B:Z,8,0) + VLOOKUP("2000",B:Z,8,0) + VLOOKUP("3000",B:Z,8,0)</f>
        <v>0</v>
      </c>
      <c r="J50" s="13">
        <f>VLOOKUP("1000",B:Z,9,0) + VLOOKUP("2000",B:Z,9,0) + VLOOKUP("3000",B:Z,9,0)</f>
        <v>0</v>
      </c>
      <c r="K50" s="13">
        <f>VLOOKUP("1000",B:Z,10,0) + VLOOKUP("2000",B:Z,10,0) + VLOOKUP("3000",B:Z,10,0)</f>
        <v>0</v>
      </c>
      <c r="L50" s="13">
        <f>VLOOKUP("1000",B:Z,11,0) + VLOOKUP("2000",B:Z,11,0) + VLOOKUP("3000",B:Z,11,0)</f>
        <v>0</v>
      </c>
      <c r="M50" s="13">
        <f>VLOOKUP("1000",B:Z,12,0) + VLOOKUP("2000",B:Z,12,0) + VLOOKUP("3000",B:Z,12,0)</f>
        <v>0</v>
      </c>
      <c r="N50" s="13">
        <f>VLOOKUP("1000",B:Z,13,0) + VLOOKUP("2000",B:Z,13,0) + VLOOKUP("3000",B:Z,13,0)</f>
        <v>0</v>
      </c>
      <c r="O50" s="13">
        <f>VLOOKUP("1000",B:Z,14,0) + VLOOKUP("2000",B:Z,14,0) + VLOOKUP("3000",B:Z,14,0)</f>
        <v>0</v>
      </c>
      <c r="P50" s="13">
        <f>VLOOKUP("1000",B:Z,15,0) + VLOOKUP("2000",B:Z,15,0) + VLOOKUP("3000",B:Z,15,0)</f>
        <v>0</v>
      </c>
      <c r="Q50" s="13">
        <f>VLOOKUP("1000",B:Z,16,0) + VLOOKUP("2000",B:Z,16,0) + VLOOKUP("3000",B:Z,16,0)</f>
        <v>0</v>
      </c>
      <c r="R50" s="13">
        <f>VLOOKUP("1000",B:Z,17,0) + VLOOKUP("2000",B:Z,17,0) + VLOOKUP("3000",B:Z,17,0)</f>
        <v>0</v>
      </c>
      <c r="S50" s="13">
        <f>VLOOKUP("1000",B:Z,18,0) + VLOOKUP("2000",B:Z,18,0) + VLOOKUP("3000",B:Z,18,0)</f>
        <v>0</v>
      </c>
      <c r="T50" s="13">
        <f>VLOOKUP("1000",B:Z,19,0) + VLOOKUP("2000",B:Z,19,0) + VLOOKUP("3000",B:Z,19,0)</f>
        <v>0</v>
      </c>
      <c r="U50" s="13">
        <f>VLOOKUP("1000",B:Z,20,0) + VLOOKUP("2000",B:Z,20,0) + VLOOKUP("3000",B:Z,20,0)</f>
        <v>0</v>
      </c>
      <c r="V50" s="13">
        <f>VLOOKUP("1000",B:Z,21,0) + VLOOKUP("2000",B:Z,21,0) + VLOOKUP("3000",B:Z,21,0)</f>
        <v>0</v>
      </c>
      <c r="W50" s="13">
        <f>VLOOKUP("1000",B:Z,22,0) + VLOOKUP("2000",B:Z,22,0) + VLOOKUP("3000",B:Z,22,0)</f>
        <v>0</v>
      </c>
      <c r="X50" s="13">
        <f>VLOOKUP("1000",B:Z,23,0) + VLOOKUP("2000",B:Z,23,0) + VLOOKUP("3000",B:Z,23,0)</f>
        <v>0</v>
      </c>
      <c r="Y50" s="13">
        <f>VLOOKUP("1000",B:Z,24,0) + VLOOKUP("2000",B:Z,24,0) + VLOOKUP("3000",B:Z,24,0)</f>
        <v>0</v>
      </c>
      <c r="Z50" s="13">
        <f>VLOOKUP("1000",B:Z,25,0) + VLOOKUP("2000",B:Z,25,0) + VLOOKUP("3000",B:Z,25,0)</f>
        <v>0</v>
      </c>
    </row>
  </sheetData>
  <sheetProtection sheet="1" objects="1" scenarios="1"/>
  <mergeCells count="22">
    <mergeCell ref="Y5:Z5"/>
    <mergeCell ref="M5:N5"/>
    <mergeCell ref="O5:P5"/>
    <mergeCell ref="Q5:R5"/>
    <mergeCell ref="U5:V5"/>
    <mergeCell ref="W5:X5"/>
    <mergeCell ref="A1:Z1"/>
    <mergeCell ref="A2:A6"/>
    <mergeCell ref="B2:B6"/>
    <mergeCell ref="C2:J3"/>
    <mergeCell ref="K2:Z2"/>
    <mergeCell ref="K3:R3"/>
    <mergeCell ref="S3:Z3"/>
    <mergeCell ref="C4:D5"/>
    <mergeCell ref="E4:J4"/>
    <mergeCell ref="K4:L5"/>
    <mergeCell ref="M4:R4"/>
    <mergeCell ref="S4:T5"/>
    <mergeCell ref="U4:Z4"/>
    <mergeCell ref="E5:F5"/>
    <mergeCell ref="G5:H5"/>
    <mergeCell ref="I5:J5"/>
  </mergeCells>
  <phoneticPr fontId="0" type="noConversion"/>
  <pageMargins left="0.4" right="0.4" top="0.4" bottom="0.4" header="0.1" footer="0.1"/>
  <pageSetup paperSize="9" scale="30" fitToHeight="0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workbookViewId="0">
      <selection sqref="A1:O1"/>
    </sheetView>
  </sheetViews>
  <sheetFormatPr defaultRowHeight="10.5" x14ac:dyDescent="0.15"/>
  <cols>
    <col min="1" max="1" width="66.85546875" customWidth="1"/>
    <col min="2" max="15" width="17.140625" customWidth="1"/>
  </cols>
  <sheetData>
    <row r="1" spans="1:15" ht="50.1" customHeight="1" x14ac:dyDescent="0.15">
      <c r="A1" s="1" t="s">
        <v>760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0" customHeight="1" x14ac:dyDescent="0.15">
      <c r="A2" s="23" t="s">
        <v>135</v>
      </c>
      <c r="B2" s="23" t="s">
        <v>74</v>
      </c>
      <c r="C2" s="23" t="s">
        <v>761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30" customHeight="1" x14ac:dyDescent="0.15">
      <c r="A3" s="23"/>
      <c r="B3" s="23"/>
      <c r="C3" s="23" t="s">
        <v>762</v>
      </c>
      <c r="D3" s="23" t="s">
        <v>187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30" customHeight="1" x14ac:dyDescent="0.15">
      <c r="A4" s="23"/>
      <c r="B4" s="23"/>
      <c r="C4" s="23"/>
      <c r="D4" s="23" t="s">
        <v>763</v>
      </c>
      <c r="E4" s="23"/>
      <c r="F4" s="23"/>
      <c r="G4" s="23"/>
      <c r="H4" s="23"/>
      <c r="I4" s="23"/>
      <c r="J4" s="23" t="s">
        <v>764</v>
      </c>
      <c r="K4" s="23"/>
      <c r="L4" s="23" t="s">
        <v>661</v>
      </c>
      <c r="M4" s="23"/>
      <c r="N4" s="23"/>
      <c r="O4" s="23" t="s">
        <v>765</v>
      </c>
    </row>
    <row r="5" spans="1:15" ht="30" customHeight="1" x14ac:dyDescent="0.15">
      <c r="A5" s="23"/>
      <c r="B5" s="23"/>
      <c r="C5" s="23"/>
      <c r="D5" s="3" t="s">
        <v>766</v>
      </c>
      <c r="E5" s="3" t="s">
        <v>767</v>
      </c>
      <c r="F5" s="3" t="s">
        <v>768</v>
      </c>
      <c r="G5" s="3" t="s">
        <v>666</v>
      </c>
      <c r="H5" s="3" t="s">
        <v>769</v>
      </c>
      <c r="I5" s="3" t="s">
        <v>770</v>
      </c>
      <c r="J5" s="3" t="s">
        <v>771</v>
      </c>
      <c r="K5" s="3" t="s">
        <v>764</v>
      </c>
      <c r="L5" s="3" t="s">
        <v>772</v>
      </c>
      <c r="M5" s="3" t="s">
        <v>773</v>
      </c>
      <c r="N5" s="3" t="s">
        <v>774</v>
      </c>
      <c r="O5" s="23"/>
    </row>
    <row r="6" spans="1:15" ht="20.100000000000001" customHeight="1" x14ac:dyDescent="0.15">
      <c r="A6" s="3" t="s">
        <v>17</v>
      </c>
      <c r="B6" s="3" t="s">
        <v>19</v>
      </c>
      <c r="C6" s="3" t="s">
        <v>22</v>
      </c>
      <c r="D6" s="3" t="s">
        <v>24</v>
      </c>
      <c r="E6" s="3" t="s">
        <v>27</v>
      </c>
      <c r="F6" s="3" t="s">
        <v>30</v>
      </c>
      <c r="G6" s="3" t="s">
        <v>32</v>
      </c>
      <c r="H6" s="3" t="s">
        <v>35</v>
      </c>
      <c r="I6" s="3" t="s">
        <v>38</v>
      </c>
      <c r="J6" s="3" t="s">
        <v>41</v>
      </c>
      <c r="K6" s="3" t="s">
        <v>43</v>
      </c>
      <c r="L6" s="3" t="s">
        <v>45</v>
      </c>
      <c r="M6" s="3" t="s">
        <v>47</v>
      </c>
      <c r="N6" s="3" t="s">
        <v>50</v>
      </c>
      <c r="O6" s="3" t="s">
        <v>52</v>
      </c>
    </row>
    <row r="7" spans="1:15" ht="30" customHeight="1" x14ac:dyDescent="0.15">
      <c r="A7" s="14" t="s">
        <v>677</v>
      </c>
      <c r="B7" s="15" t="s">
        <v>84</v>
      </c>
      <c r="C7" s="13">
        <f t="shared" ref="C7:C48" si="0">SUM(D7:O7)</f>
        <v>1868382.85</v>
      </c>
      <c r="D7" s="13">
        <v>578619.07999999996</v>
      </c>
      <c r="E7" s="13">
        <v>0</v>
      </c>
      <c r="F7" s="13">
        <v>37771.9</v>
      </c>
      <c r="G7" s="13">
        <v>0</v>
      </c>
      <c r="H7" s="13">
        <v>155614</v>
      </c>
      <c r="I7" s="13">
        <v>161948</v>
      </c>
      <c r="J7" s="13">
        <v>0</v>
      </c>
      <c r="K7" s="13">
        <v>0</v>
      </c>
      <c r="L7" s="13">
        <v>916101.87</v>
      </c>
      <c r="M7" s="13">
        <v>0</v>
      </c>
      <c r="N7" s="13">
        <v>0</v>
      </c>
      <c r="O7" s="13">
        <v>18328</v>
      </c>
    </row>
    <row r="8" spans="1:15" ht="30" customHeight="1" x14ac:dyDescent="0.15">
      <c r="A8" s="4" t="s">
        <v>678</v>
      </c>
      <c r="B8" s="3" t="s">
        <v>239</v>
      </c>
      <c r="C8" s="5">
        <f t="shared" si="0"/>
        <v>1868382.85</v>
      </c>
      <c r="D8" s="5">
        <v>578619.07999999996</v>
      </c>
      <c r="E8" s="5">
        <v>0</v>
      </c>
      <c r="F8" s="5">
        <v>37771.9</v>
      </c>
      <c r="G8" s="5">
        <v>0</v>
      </c>
      <c r="H8" s="5">
        <v>155614</v>
      </c>
      <c r="I8" s="5">
        <v>161948</v>
      </c>
      <c r="J8" s="5">
        <v>0</v>
      </c>
      <c r="K8" s="5">
        <v>0</v>
      </c>
      <c r="L8" s="5">
        <v>916101.87</v>
      </c>
      <c r="M8" s="5">
        <v>0</v>
      </c>
      <c r="N8" s="5">
        <v>0</v>
      </c>
      <c r="O8" s="5">
        <v>18328</v>
      </c>
    </row>
    <row r="9" spans="1:15" ht="30" customHeight="1" x14ac:dyDescent="0.15">
      <c r="A9" s="4" t="s">
        <v>679</v>
      </c>
      <c r="B9" s="3" t="s">
        <v>680</v>
      </c>
      <c r="C9" s="5">
        <f t="shared" si="0"/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</row>
    <row r="10" spans="1:15" ht="30" customHeight="1" x14ac:dyDescent="0.15">
      <c r="A10" s="4" t="s">
        <v>681</v>
      </c>
      <c r="B10" s="3" t="s">
        <v>682</v>
      </c>
      <c r="C10" s="5">
        <f t="shared" si="0"/>
        <v>1868382.85</v>
      </c>
      <c r="D10" s="5">
        <v>578619.07999999996</v>
      </c>
      <c r="E10" s="5">
        <v>0</v>
      </c>
      <c r="F10" s="5">
        <v>37771.9</v>
      </c>
      <c r="G10" s="5">
        <v>0</v>
      </c>
      <c r="H10" s="5">
        <v>155614</v>
      </c>
      <c r="I10" s="5">
        <v>161948</v>
      </c>
      <c r="J10" s="5">
        <v>0</v>
      </c>
      <c r="K10" s="5">
        <v>0</v>
      </c>
      <c r="L10" s="5">
        <v>916101.87</v>
      </c>
      <c r="M10" s="5">
        <v>0</v>
      </c>
      <c r="N10" s="5">
        <v>0</v>
      </c>
      <c r="O10" s="5">
        <v>18328</v>
      </c>
    </row>
    <row r="11" spans="1:15" ht="30" customHeight="1" x14ac:dyDescent="0.15">
      <c r="A11" s="4" t="s">
        <v>683</v>
      </c>
      <c r="B11" s="3" t="s">
        <v>684</v>
      </c>
      <c r="C11" s="5">
        <f t="shared" si="0"/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</row>
    <row r="12" spans="1:15" ht="30" customHeight="1" x14ac:dyDescent="0.15">
      <c r="A12" s="4" t="s">
        <v>685</v>
      </c>
      <c r="B12" s="3" t="s">
        <v>686</v>
      </c>
      <c r="C12" s="5">
        <f t="shared" si="0"/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</row>
    <row r="13" spans="1:15" ht="30" customHeight="1" x14ac:dyDescent="0.15">
      <c r="A13" s="4" t="s">
        <v>687</v>
      </c>
      <c r="B13" s="3" t="s">
        <v>688</v>
      </c>
      <c r="C13" s="5">
        <f t="shared" si="0"/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</row>
    <row r="14" spans="1:15" ht="30" customHeight="1" x14ac:dyDescent="0.15">
      <c r="A14" s="4" t="s">
        <v>689</v>
      </c>
      <c r="B14" s="3" t="s">
        <v>690</v>
      </c>
      <c r="C14" s="5">
        <f t="shared" si="0"/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</row>
    <row r="15" spans="1:15" ht="30" customHeight="1" x14ac:dyDescent="0.15">
      <c r="A15" s="4" t="s">
        <v>691</v>
      </c>
      <c r="B15" s="3" t="s">
        <v>692</v>
      </c>
      <c r="C15" s="5">
        <f t="shared" si="0"/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</row>
    <row r="16" spans="1:15" ht="30" customHeight="1" x14ac:dyDescent="0.15">
      <c r="A16" s="4" t="s">
        <v>693</v>
      </c>
      <c r="B16" s="3" t="s">
        <v>694</v>
      </c>
      <c r="C16" s="5">
        <f t="shared" si="0"/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</row>
    <row r="17" spans="1:15" ht="30" customHeight="1" x14ac:dyDescent="0.15">
      <c r="A17" s="4" t="s">
        <v>695</v>
      </c>
      <c r="B17" s="3" t="s">
        <v>351</v>
      </c>
      <c r="C17" s="5">
        <f t="shared" si="0"/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</row>
    <row r="18" spans="1:15" ht="30" customHeight="1" x14ac:dyDescent="0.15">
      <c r="A18" s="4" t="s">
        <v>696</v>
      </c>
      <c r="B18" s="3" t="s">
        <v>353</v>
      </c>
      <c r="C18" s="5">
        <f t="shared" si="0"/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</row>
    <row r="19" spans="1:15" ht="30" customHeight="1" x14ac:dyDescent="0.15">
      <c r="A19" s="4" t="s">
        <v>697</v>
      </c>
      <c r="B19" s="3" t="s">
        <v>698</v>
      </c>
      <c r="C19" s="5">
        <f t="shared" si="0"/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</row>
    <row r="20" spans="1:15" ht="30" customHeight="1" x14ac:dyDescent="0.15">
      <c r="A20" s="4" t="s">
        <v>699</v>
      </c>
      <c r="B20" s="3" t="s">
        <v>90</v>
      </c>
      <c r="C20" s="5">
        <f t="shared" si="0"/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</row>
    <row r="21" spans="1:15" ht="30" customHeight="1" x14ac:dyDescent="0.15">
      <c r="A21" s="4" t="s">
        <v>700</v>
      </c>
      <c r="B21" s="3" t="s">
        <v>701</v>
      </c>
      <c r="C21" s="5">
        <f t="shared" si="0"/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</row>
    <row r="22" spans="1:15" ht="30" customHeight="1" x14ac:dyDescent="0.15">
      <c r="A22" s="4" t="s">
        <v>702</v>
      </c>
      <c r="B22" s="3" t="s">
        <v>703</v>
      </c>
      <c r="C22" s="5">
        <f t="shared" si="0"/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</row>
    <row r="23" spans="1:15" ht="30" customHeight="1" x14ac:dyDescent="0.15">
      <c r="A23" s="4" t="s">
        <v>704</v>
      </c>
      <c r="B23" s="3" t="s">
        <v>705</v>
      </c>
      <c r="C23" s="5">
        <f t="shared" si="0"/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</row>
    <row r="24" spans="1:15" ht="30" customHeight="1" x14ac:dyDescent="0.15">
      <c r="A24" s="4" t="s">
        <v>706</v>
      </c>
      <c r="B24" s="3" t="s">
        <v>707</v>
      </c>
      <c r="C24" s="5">
        <f t="shared" si="0"/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</row>
    <row r="25" spans="1:15" ht="30" customHeight="1" x14ac:dyDescent="0.15">
      <c r="A25" s="14" t="s">
        <v>708</v>
      </c>
      <c r="B25" s="15" t="s">
        <v>94</v>
      </c>
      <c r="C25" s="13">
        <f t="shared" si="0"/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</row>
    <row r="26" spans="1:15" ht="30" customHeight="1" x14ac:dyDescent="0.15">
      <c r="A26" s="4" t="s">
        <v>709</v>
      </c>
      <c r="B26" s="3" t="s">
        <v>242</v>
      </c>
      <c r="C26" s="5">
        <f t="shared" si="0"/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</row>
    <row r="27" spans="1:15" ht="30" customHeight="1" x14ac:dyDescent="0.15">
      <c r="A27" s="4" t="s">
        <v>710</v>
      </c>
      <c r="B27" s="3" t="s">
        <v>711</v>
      </c>
      <c r="C27" s="5">
        <f t="shared" si="0"/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</row>
    <row r="28" spans="1:15" ht="30" customHeight="1" x14ac:dyDescent="0.15">
      <c r="A28" s="4" t="s">
        <v>712</v>
      </c>
      <c r="B28" s="3" t="s">
        <v>713</v>
      </c>
      <c r="C28" s="5">
        <f t="shared" si="0"/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</row>
    <row r="29" spans="1:15" ht="30" customHeight="1" x14ac:dyDescent="0.15">
      <c r="A29" s="4" t="s">
        <v>714</v>
      </c>
      <c r="B29" s="3" t="s">
        <v>715</v>
      </c>
      <c r="C29" s="5">
        <f t="shared" si="0"/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</row>
    <row r="30" spans="1:15" ht="30" customHeight="1" x14ac:dyDescent="0.15">
      <c r="A30" s="4" t="s">
        <v>716</v>
      </c>
      <c r="B30" s="3" t="s">
        <v>717</v>
      </c>
      <c r="C30" s="5">
        <f t="shared" si="0"/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</row>
    <row r="31" spans="1:15" ht="30" customHeight="1" x14ac:dyDescent="0.15">
      <c r="A31" s="4" t="s">
        <v>718</v>
      </c>
      <c r="B31" s="3" t="s">
        <v>719</v>
      </c>
      <c r="C31" s="5">
        <f t="shared" si="0"/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</row>
    <row r="32" spans="1:15" ht="30" customHeight="1" x14ac:dyDescent="0.15">
      <c r="A32" s="4" t="s">
        <v>720</v>
      </c>
      <c r="B32" s="3" t="s">
        <v>619</v>
      </c>
      <c r="C32" s="5">
        <f t="shared" si="0"/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</row>
    <row r="33" spans="1:15" ht="30" customHeight="1" x14ac:dyDescent="0.15">
      <c r="A33" s="4" t="s">
        <v>721</v>
      </c>
      <c r="B33" s="3" t="s">
        <v>722</v>
      </c>
      <c r="C33" s="5">
        <f t="shared" si="0"/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</row>
    <row r="34" spans="1:15" ht="30" customHeight="1" x14ac:dyDescent="0.15">
      <c r="A34" s="4" t="s">
        <v>723</v>
      </c>
      <c r="B34" s="3" t="s">
        <v>724</v>
      </c>
      <c r="C34" s="5">
        <f t="shared" si="0"/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</row>
    <row r="35" spans="1:15" ht="30" customHeight="1" x14ac:dyDescent="0.15">
      <c r="A35" s="4" t="s">
        <v>725</v>
      </c>
      <c r="B35" s="3" t="s">
        <v>726</v>
      </c>
      <c r="C35" s="5">
        <f t="shared" si="0"/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</row>
    <row r="36" spans="1:15" ht="30" customHeight="1" x14ac:dyDescent="0.15">
      <c r="A36" s="4" t="s">
        <v>727</v>
      </c>
      <c r="B36" s="3" t="s">
        <v>728</v>
      </c>
      <c r="C36" s="5">
        <f t="shared" si="0"/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</row>
    <row r="37" spans="1:15" ht="30" customHeight="1" x14ac:dyDescent="0.15">
      <c r="A37" s="4" t="s">
        <v>729</v>
      </c>
      <c r="B37" s="3" t="s">
        <v>730</v>
      </c>
      <c r="C37" s="5">
        <f t="shared" si="0"/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</row>
    <row r="38" spans="1:15" ht="30" customHeight="1" x14ac:dyDescent="0.15">
      <c r="A38" s="4" t="s">
        <v>731</v>
      </c>
      <c r="B38" s="3" t="s">
        <v>732</v>
      </c>
      <c r="C38" s="5">
        <f t="shared" si="0"/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</row>
    <row r="39" spans="1:15" ht="30" customHeight="1" x14ac:dyDescent="0.15">
      <c r="A39" s="14" t="s">
        <v>733</v>
      </c>
      <c r="B39" s="15" t="s">
        <v>156</v>
      </c>
      <c r="C39" s="13">
        <f t="shared" si="0"/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</row>
    <row r="40" spans="1:15" ht="30" customHeight="1" x14ac:dyDescent="0.15">
      <c r="A40" s="4" t="s">
        <v>734</v>
      </c>
      <c r="B40" s="3" t="s">
        <v>158</v>
      </c>
      <c r="C40" s="5">
        <f t="shared" si="0"/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</row>
    <row r="41" spans="1:15" ht="30" customHeight="1" x14ac:dyDescent="0.15">
      <c r="A41" s="4" t="s">
        <v>735</v>
      </c>
      <c r="B41" s="3" t="s">
        <v>160</v>
      </c>
      <c r="C41" s="5">
        <f t="shared" si="0"/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</row>
    <row r="42" spans="1:15" ht="30" customHeight="1" x14ac:dyDescent="0.15">
      <c r="A42" s="4" t="s">
        <v>736</v>
      </c>
      <c r="B42" s="3" t="s">
        <v>162</v>
      </c>
      <c r="C42" s="5">
        <f t="shared" si="0"/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</row>
    <row r="43" spans="1:15" ht="30" customHeight="1" x14ac:dyDescent="0.15">
      <c r="A43" s="4" t="s">
        <v>737</v>
      </c>
      <c r="B43" s="3" t="s">
        <v>164</v>
      </c>
      <c r="C43" s="5">
        <f t="shared" si="0"/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</row>
    <row r="44" spans="1:15" ht="30" customHeight="1" x14ac:dyDescent="0.15">
      <c r="A44" s="4" t="s">
        <v>738</v>
      </c>
      <c r="B44" s="3" t="s">
        <v>739</v>
      </c>
      <c r="C44" s="5">
        <f t="shared" si="0"/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</row>
    <row r="45" spans="1:15" ht="30" customHeight="1" x14ac:dyDescent="0.15">
      <c r="A45" s="4" t="s">
        <v>740</v>
      </c>
      <c r="B45" s="3" t="s">
        <v>741</v>
      </c>
      <c r="C45" s="5">
        <f t="shared" si="0"/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</row>
    <row r="46" spans="1:15" ht="30" customHeight="1" x14ac:dyDescent="0.15">
      <c r="A46" s="4" t="s">
        <v>742</v>
      </c>
      <c r="B46" s="3" t="s">
        <v>743</v>
      </c>
      <c r="C46" s="5">
        <f t="shared" si="0"/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</row>
    <row r="47" spans="1:15" ht="30" customHeight="1" x14ac:dyDescent="0.15">
      <c r="A47" s="4" t="s">
        <v>744</v>
      </c>
      <c r="B47" s="3" t="s">
        <v>745</v>
      </c>
      <c r="C47" s="5">
        <f t="shared" si="0"/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</row>
    <row r="48" spans="1:15" ht="30" customHeight="1" x14ac:dyDescent="0.15">
      <c r="A48" s="4" t="s">
        <v>746</v>
      </c>
      <c r="B48" s="3" t="s">
        <v>747</v>
      </c>
      <c r="C48" s="5">
        <f t="shared" si="0"/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</row>
    <row r="49" spans="1:15" ht="20.100000000000001" customHeight="1" x14ac:dyDescent="0.15">
      <c r="A49" s="12" t="s">
        <v>101</v>
      </c>
      <c r="B49" s="15" t="s">
        <v>102</v>
      </c>
      <c r="C49" s="13">
        <f>VLOOKUP("1000",B:Z,2,0) + VLOOKUP("2000",B:Z,2,0) + VLOOKUP("3000",B:Z,2,0)</f>
        <v>1868382.85</v>
      </c>
      <c r="D49" s="13">
        <f>VLOOKUP("1000",B:Z,3,0) + VLOOKUP("2000",B:Z,3,0) + VLOOKUP("3000",B:Z,3,0)</f>
        <v>578619.07999999996</v>
      </c>
      <c r="E49" s="13">
        <f>VLOOKUP("1000",B:Z,4,0) + VLOOKUP("2000",B:Z,4,0) + VLOOKUP("3000",B:Z,4,0)</f>
        <v>0</v>
      </c>
      <c r="F49" s="13">
        <f>VLOOKUP("1000",B:Z,5,0) + VLOOKUP("2000",B:Z,5,0) + VLOOKUP("3000",B:Z,5,0)</f>
        <v>37771.9</v>
      </c>
      <c r="G49" s="13">
        <f>VLOOKUP("1000",B:Z,6,0) + VLOOKUP("2000",B:Z,6,0) + VLOOKUP("3000",B:Z,6,0)</f>
        <v>0</v>
      </c>
      <c r="H49" s="13">
        <f>VLOOKUP("1000",B:Z,7,0) + VLOOKUP("2000",B:Z,7,0) + VLOOKUP("3000",B:Z,7,0)</f>
        <v>155614</v>
      </c>
      <c r="I49" s="13">
        <f>VLOOKUP("1000",B:Z,8,0) + VLOOKUP("2000",B:Z,8,0) + VLOOKUP("3000",B:Z,8,0)</f>
        <v>161948</v>
      </c>
      <c r="J49" s="13">
        <f>VLOOKUP("1000",B:Z,9,0) + VLOOKUP("2000",B:Z,9,0) + VLOOKUP("3000",B:Z,9,0)</f>
        <v>0</v>
      </c>
      <c r="K49" s="13">
        <f>VLOOKUP("1000",B:Z,10,0) + VLOOKUP("2000",B:Z,10,0) + VLOOKUP("3000",B:Z,10,0)</f>
        <v>0</v>
      </c>
      <c r="L49" s="13">
        <f>VLOOKUP("1000",B:Z,11,0) + VLOOKUP("2000",B:Z,11,0) + VLOOKUP("3000",B:Z,11,0)</f>
        <v>916101.87</v>
      </c>
      <c r="M49" s="13">
        <f>VLOOKUP("1000",B:Z,12,0) + VLOOKUP("2000",B:Z,12,0) + VLOOKUP("3000",B:Z,12,0)</f>
        <v>0</v>
      </c>
      <c r="N49" s="13">
        <f>VLOOKUP("1000",B:Z,13,0) + VLOOKUP("2000",B:Z,13,0) + VLOOKUP("3000",B:Z,13,0)</f>
        <v>0</v>
      </c>
      <c r="O49" s="13">
        <f>VLOOKUP("1000",B:Z,14,0) + VLOOKUP("2000",B:Z,14,0) + VLOOKUP("3000",B:Z,14,0)</f>
        <v>18328</v>
      </c>
    </row>
    <row r="50" spans="1:15" ht="15" customHeight="1" x14ac:dyDescent="0.15"/>
    <row r="51" spans="1:15" ht="39.950000000000003" customHeight="1" x14ac:dyDescent="0.15">
      <c r="A51" s="7" t="s">
        <v>775</v>
      </c>
      <c r="C51" s="24"/>
      <c r="D51" s="24"/>
      <c r="F51" s="24"/>
      <c r="G51" s="24"/>
    </row>
    <row r="52" spans="1:15" ht="20.100000000000001" customHeight="1" x14ac:dyDescent="0.15">
      <c r="C52" s="18" t="s">
        <v>667</v>
      </c>
      <c r="D52" s="18"/>
      <c r="F52" s="18" t="s">
        <v>413</v>
      </c>
      <c r="G52" s="18"/>
    </row>
    <row r="53" spans="1:15" ht="20.100000000000001" customHeight="1" x14ac:dyDescent="0.15"/>
    <row r="54" spans="1:15" ht="20.100000000000001" customHeight="1" x14ac:dyDescent="0.15">
      <c r="A54" s="2" t="s">
        <v>435</v>
      </c>
      <c r="B54" s="2"/>
    </row>
    <row r="55" spans="1:15" ht="39.950000000000003" customHeight="1" x14ac:dyDescent="0.15">
      <c r="A55" s="7" t="s">
        <v>776</v>
      </c>
    </row>
    <row r="56" spans="1:15" ht="39.950000000000003" customHeight="1" x14ac:dyDescent="0.15">
      <c r="A56" s="7" t="s">
        <v>777</v>
      </c>
    </row>
    <row r="57" spans="1:15" ht="20.100000000000001" customHeight="1" x14ac:dyDescent="0.15"/>
    <row r="58" spans="1:15" ht="20.100000000000001" customHeight="1" x14ac:dyDescent="0.15">
      <c r="A58" s="20" t="s">
        <v>58</v>
      </c>
      <c r="B58" s="20"/>
    </row>
    <row r="59" spans="1:15" ht="20.100000000000001" customHeight="1" x14ac:dyDescent="0.15">
      <c r="A59" s="21" t="s">
        <v>60</v>
      </c>
      <c r="B59" s="21"/>
    </row>
    <row r="60" spans="1:15" ht="20.100000000000001" customHeight="1" x14ac:dyDescent="0.15">
      <c r="A60" s="21" t="s">
        <v>62</v>
      </c>
      <c r="B60" s="21"/>
    </row>
    <row r="61" spans="1:15" ht="20.100000000000001" customHeight="1" x14ac:dyDescent="0.15">
      <c r="A61" s="21" t="s">
        <v>64</v>
      </c>
      <c r="B61" s="21"/>
    </row>
    <row r="62" spans="1:15" ht="20.100000000000001" customHeight="1" x14ac:dyDescent="0.15">
      <c r="A62" s="21" t="s">
        <v>66</v>
      </c>
      <c r="B62" s="21"/>
    </row>
    <row r="63" spans="1:15" ht="20.100000000000001" customHeight="1" x14ac:dyDescent="0.15">
      <c r="A63" s="21" t="s">
        <v>68</v>
      </c>
      <c r="B63" s="21"/>
    </row>
    <row r="64" spans="1:15" ht="20.100000000000001" customHeight="1" x14ac:dyDescent="0.15">
      <c r="A64" s="22" t="s">
        <v>70</v>
      </c>
      <c r="B64" s="22"/>
    </row>
  </sheetData>
  <sheetProtection sheet="1" objects="1" scenarios="1"/>
  <mergeCells count="22">
    <mergeCell ref="A63:B63"/>
    <mergeCell ref="A64:B64"/>
    <mergeCell ref="A58:B58"/>
    <mergeCell ref="A59:B59"/>
    <mergeCell ref="A60:B60"/>
    <mergeCell ref="A61:B61"/>
    <mergeCell ref="A62:B62"/>
    <mergeCell ref="C51:D51"/>
    <mergeCell ref="F51:G51"/>
    <mergeCell ref="C52:D52"/>
    <mergeCell ref="F52:G52"/>
    <mergeCell ref="A54:B54"/>
    <mergeCell ref="A1:O1"/>
    <mergeCell ref="A2:A5"/>
    <mergeCell ref="B2:B5"/>
    <mergeCell ref="C2:O2"/>
    <mergeCell ref="C3:C5"/>
    <mergeCell ref="D3:O3"/>
    <mergeCell ref="D4:I4"/>
    <mergeCell ref="J4:K4"/>
    <mergeCell ref="L4:N4"/>
    <mergeCell ref="O4:O5"/>
  </mergeCells>
  <phoneticPr fontId="0" type="noConversion"/>
  <pageMargins left="0.4" right="0.4" top="0.4" bottom="0.4" header="0.1" footer="0.1"/>
  <pageSetup paperSize="9" scale="49" fitToHeight="0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workbookViewId="0">
      <selection sqref="A1:I1"/>
    </sheetView>
  </sheetViews>
  <sheetFormatPr defaultRowHeight="10.5" x14ac:dyDescent="0.15"/>
  <cols>
    <col min="1" max="1" width="66.85546875" customWidth="1"/>
    <col min="2" max="2" width="38.140625" customWidth="1"/>
    <col min="3" max="9" width="24.85546875" customWidth="1"/>
  </cols>
  <sheetData>
    <row r="1" spans="1:9" ht="50.1" customHeight="1" x14ac:dyDescent="0.15">
      <c r="A1" s="1" t="s">
        <v>778</v>
      </c>
      <c r="B1" s="1"/>
      <c r="C1" s="1"/>
      <c r="D1" s="1"/>
      <c r="E1" s="1"/>
      <c r="F1" s="1"/>
      <c r="G1" s="1"/>
      <c r="H1" s="1"/>
      <c r="I1" s="1"/>
    </row>
    <row r="2" spans="1:9" ht="30" customHeight="1" x14ac:dyDescent="0.15">
      <c r="A2" s="18" t="s">
        <v>283</v>
      </c>
      <c r="B2" s="18"/>
      <c r="C2" s="18"/>
      <c r="D2" s="18"/>
      <c r="E2" s="18"/>
      <c r="F2" s="18"/>
      <c r="G2" s="18"/>
      <c r="H2" s="18"/>
      <c r="I2" s="18"/>
    </row>
    <row r="3" spans="1:9" ht="30" customHeight="1" x14ac:dyDescent="0.15">
      <c r="I3" s="3" t="s">
        <v>2</v>
      </c>
    </row>
    <row r="4" spans="1:9" ht="30" customHeight="1" x14ac:dyDescent="0.15">
      <c r="H4" s="11" t="s">
        <v>3</v>
      </c>
      <c r="I4" s="3" t="s">
        <v>4</v>
      </c>
    </row>
    <row r="5" spans="1:9" ht="30" customHeight="1" x14ac:dyDescent="0.15">
      <c r="H5" s="11" t="s">
        <v>417</v>
      </c>
      <c r="I5" s="3" t="s">
        <v>418</v>
      </c>
    </row>
    <row r="6" spans="1:9" ht="30" customHeight="1" x14ac:dyDescent="0.15">
      <c r="A6" s="7" t="s">
        <v>5</v>
      </c>
      <c r="B6" s="24" t="s">
        <v>6</v>
      </c>
      <c r="C6" s="24"/>
      <c r="D6" s="24"/>
      <c r="E6" s="24"/>
      <c r="F6" s="24"/>
      <c r="G6" s="24"/>
      <c r="H6" s="11" t="s">
        <v>7</v>
      </c>
      <c r="I6" s="3" t="s">
        <v>8</v>
      </c>
    </row>
    <row r="7" spans="1:9" ht="30" customHeight="1" x14ac:dyDescent="0.15">
      <c r="A7" s="7" t="s">
        <v>9</v>
      </c>
      <c r="B7" s="24" t="s">
        <v>10</v>
      </c>
      <c r="C7" s="24"/>
      <c r="D7" s="24"/>
      <c r="E7" s="24"/>
      <c r="F7" s="24"/>
      <c r="G7" s="24"/>
      <c r="H7" s="11" t="s">
        <v>11</v>
      </c>
      <c r="I7" s="3" t="s">
        <v>12</v>
      </c>
    </row>
    <row r="8" spans="1:9" ht="30" customHeight="1" x14ac:dyDescent="0.15">
      <c r="A8" s="7" t="s">
        <v>284</v>
      </c>
      <c r="B8" s="24" t="s">
        <v>285</v>
      </c>
      <c r="C8" s="24"/>
      <c r="D8" s="24"/>
      <c r="E8" s="24"/>
      <c r="F8" s="24"/>
      <c r="G8" s="24"/>
      <c r="H8" s="11" t="s">
        <v>13</v>
      </c>
      <c r="I8" s="3" t="s">
        <v>14</v>
      </c>
    </row>
    <row r="9" spans="1:9" ht="30" customHeight="1" x14ac:dyDescent="0.15">
      <c r="A9" s="7" t="s">
        <v>287</v>
      </c>
      <c r="B9" s="18"/>
      <c r="C9" s="18"/>
      <c r="D9" s="18"/>
      <c r="E9" s="18"/>
      <c r="F9" s="18"/>
      <c r="G9" s="18"/>
      <c r="H9" s="11" t="s">
        <v>15</v>
      </c>
      <c r="I9" s="3" t="s">
        <v>16</v>
      </c>
    </row>
    <row r="10" spans="1:9" ht="30" customHeight="1" x14ac:dyDescent="0.15"/>
    <row r="11" spans="1:9" ht="30" customHeight="1" x14ac:dyDescent="0.15">
      <c r="A11" s="23" t="s">
        <v>438</v>
      </c>
      <c r="B11" s="23" t="s">
        <v>439</v>
      </c>
      <c r="C11" s="23" t="s">
        <v>779</v>
      </c>
      <c r="D11" s="23" t="s">
        <v>444</v>
      </c>
      <c r="E11" s="23"/>
      <c r="F11" s="23" t="s">
        <v>74</v>
      </c>
      <c r="G11" s="23" t="s">
        <v>780</v>
      </c>
      <c r="H11" s="23" t="s">
        <v>781</v>
      </c>
      <c r="I11" s="23" t="s">
        <v>782</v>
      </c>
    </row>
    <row r="12" spans="1:9" ht="30" customHeight="1" x14ac:dyDescent="0.15">
      <c r="A12" s="23"/>
      <c r="B12" s="23"/>
      <c r="C12" s="23"/>
      <c r="D12" s="3" t="s">
        <v>81</v>
      </c>
      <c r="E12" s="3" t="s">
        <v>82</v>
      </c>
      <c r="F12" s="23"/>
      <c r="G12" s="23"/>
      <c r="H12" s="23"/>
      <c r="I12" s="23"/>
    </row>
    <row r="13" spans="1:9" ht="20.100000000000001" customHeight="1" x14ac:dyDescent="0.15">
      <c r="A13" s="3" t="s">
        <v>17</v>
      </c>
      <c r="B13" s="3" t="s">
        <v>19</v>
      </c>
      <c r="C13" s="3" t="s">
        <v>22</v>
      </c>
      <c r="D13" s="3" t="s">
        <v>24</v>
      </c>
      <c r="E13" s="3" t="s">
        <v>27</v>
      </c>
      <c r="F13" s="3" t="s">
        <v>30</v>
      </c>
      <c r="G13" s="3" t="s">
        <v>32</v>
      </c>
      <c r="H13" s="3" t="s">
        <v>35</v>
      </c>
      <c r="I13" s="3" t="s">
        <v>38</v>
      </c>
    </row>
    <row r="14" spans="1:9" ht="15" customHeight="1" x14ac:dyDescent="0.15"/>
    <row r="15" spans="1:9" ht="39.950000000000003" customHeight="1" x14ac:dyDescent="0.15">
      <c r="A15" s="7" t="s">
        <v>411</v>
      </c>
      <c r="B15" s="10"/>
      <c r="D15" s="10"/>
    </row>
    <row r="16" spans="1:9" ht="20.100000000000001" customHeight="1" x14ac:dyDescent="0.15">
      <c r="B16" s="8" t="s">
        <v>412</v>
      </c>
      <c r="D16" s="8" t="s">
        <v>413</v>
      </c>
    </row>
    <row r="17" spans="1:4" ht="39.950000000000003" customHeight="1" x14ac:dyDescent="0.15">
      <c r="A17" s="7" t="s">
        <v>414</v>
      </c>
      <c r="B17" s="10"/>
      <c r="D17" s="10"/>
    </row>
    <row r="18" spans="1:4" ht="20.100000000000001" customHeight="1" x14ac:dyDescent="0.15">
      <c r="B18" s="8" t="s">
        <v>412</v>
      </c>
      <c r="D18" s="8" t="s">
        <v>415</v>
      </c>
    </row>
    <row r="19" spans="1:4" ht="20.100000000000001" customHeight="1" x14ac:dyDescent="0.15">
      <c r="A19" s="2" t="s">
        <v>435</v>
      </c>
      <c r="B19" s="2"/>
    </row>
    <row r="20" spans="1:4" ht="20.100000000000001" customHeight="1" x14ac:dyDescent="0.15"/>
    <row r="21" spans="1:4" ht="20.100000000000001" customHeight="1" x14ac:dyDescent="0.15">
      <c r="A21" s="20" t="s">
        <v>58</v>
      </c>
      <c r="B21" s="20"/>
    </row>
    <row r="22" spans="1:4" ht="20.100000000000001" customHeight="1" x14ac:dyDescent="0.15">
      <c r="A22" s="21" t="s">
        <v>60</v>
      </c>
      <c r="B22" s="21"/>
    </row>
    <row r="23" spans="1:4" ht="20.100000000000001" customHeight="1" x14ac:dyDescent="0.15">
      <c r="A23" s="21" t="s">
        <v>62</v>
      </c>
      <c r="B23" s="21"/>
    </row>
    <row r="24" spans="1:4" ht="20.100000000000001" customHeight="1" x14ac:dyDescent="0.15">
      <c r="A24" s="21" t="s">
        <v>64</v>
      </c>
      <c r="B24" s="21"/>
    </row>
    <row r="25" spans="1:4" ht="20.100000000000001" customHeight="1" x14ac:dyDescent="0.15">
      <c r="A25" s="21" t="s">
        <v>66</v>
      </c>
      <c r="B25" s="21"/>
    </row>
    <row r="26" spans="1:4" ht="20.100000000000001" customHeight="1" x14ac:dyDescent="0.15">
      <c r="A26" s="21" t="s">
        <v>68</v>
      </c>
      <c r="B26" s="21"/>
    </row>
    <row r="27" spans="1:4" ht="20.100000000000001" customHeight="1" x14ac:dyDescent="0.15">
      <c r="A27" s="22" t="s">
        <v>70</v>
      </c>
      <c r="B27" s="22"/>
    </row>
  </sheetData>
  <sheetProtection sheet="1" objects="1" scenarios="1"/>
  <mergeCells count="22">
    <mergeCell ref="A23:B23"/>
    <mergeCell ref="A24:B24"/>
    <mergeCell ref="A25:B25"/>
    <mergeCell ref="A26:B26"/>
    <mergeCell ref="A27:B27"/>
    <mergeCell ref="H11:H12"/>
    <mergeCell ref="I11:I12"/>
    <mergeCell ref="A19:B19"/>
    <mergeCell ref="A21:B21"/>
    <mergeCell ref="A22:B22"/>
    <mergeCell ref="B9:G9"/>
    <mergeCell ref="A11:A12"/>
    <mergeCell ref="B11:B12"/>
    <mergeCell ref="C11:C12"/>
    <mergeCell ref="D11:E11"/>
    <mergeCell ref="F11:F12"/>
    <mergeCell ref="G11:G12"/>
    <mergeCell ref="A1:I1"/>
    <mergeCell ref="A2:I2"/>
    <mergeCell ref="B6:G6"/>
    <mergeCell ref="B7:G7"/>
    <mergeCell ref="B8:G8"/>
  </mergeCells>
  <phoneticPr fontId="0" type="noConversion"/>
  <pageMargins left="0.4" right="0.4" top="0.4" bottom="0.4" header="0.1" footer="0.1"/>
  <pageSetup paperSize="9" scale="54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workbookViewId="0">
      <selection sqref="A1:K1"/>
    </sheetView>
  </sheetViews>
  <sheetFormatPr defaultRowHeight="10.5" x14ac:dyDescent="0.15"/>
  <cols>
    <col min="1" max="1" width="28.7109375" customWidth="1"/>
    <col min="2" max="11" width="26.7109375" customWidth="1"/>
  </cols>
  <sheetData>
    <row r="1" spans="1:11" ht="50.1" customHeight="1" x14ac:dyDescent="0.15">
      <c r="A1" s="1" t="s">
        <v>104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50.1" customHeight="1" x14ac:dyDescent="0.15">
      <c r="A2" s="1" t="s">
        <v>105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0.100000000000001" customHeight="1" x14ac:dyDescent="0.15">
      <c r="A3" s="23" t="s">
        <v>73</v>
      </c>
      <c r="B3" s="23" t="s">
        <v>36</v>
      </c>
      <c r="C3" s="23" t="s">
        <v>74</v>
      </c>
      <c r="D3" s="23" t="s">
        <v>106</v>
      </c>
      <c r="E3" s="23"/>
      <c r="F3" s="23"/>
      <c r="G3" s="23" t="s">
        <v>107</v>
      </c>
      <c r="H3" s="23" t="s">
        <v>108</v>
      </c>
      <c r="I3" s="23" t="s">
        <v>109</v>
      </c>
      <c r="J3" s="23"/>
      <c r="K3" s="23"/>
    </row>
    <row r="4" spans="1:11" ht="20.100000000000001" customHeight="1" x14ac:dyDescent="0.15">
      <c r="A4" s="23"/>
      <c r="B4" s="23"/>
      <c r="C4" s="23"/>
      <c r="D4" s="23" t="s">
        <v>79</v>
      </c>
      <c r="E4" s="23"/>
      <c r="F4" s="23" t="s">
        <v>80</v>
      </c>
      <c r="G4" s="23"/>
      <c r="H4" s="23"/>
      <c r="I4" s="23" t="s">
        <v>110</v>
      </c>
      <c r="J4" s="23" t="s">
        <v>111</v>
      </c>
      <c r="K4" s="23" t="s">
        <v>112</v>
      </c>
    </row>
    <row r="5" spans="1:11" ht="20.100000000000001" customHeight="1" x14ac:dyDescent="0.15">
      <c r="A5" s="23"/>
      <c r="B5" s="23"/>
      <c r="C5" s="23"/>
      <c r="D5" s="3" t="s">
        <v>81</v>
      </c>
      <c r="E5" s="3" t="s">
        <v>82</v>
      </c>
      <c r="F5" s="23"/>
      <c r="G5" s="23"/>
      <c r="H5" s="23"/>
      <c r="I5" s="23"/>
      <c r="J5" s="23"/>
      <c r="K5" s="23"/>
    </row>
    <row r="6" spans="1:11" ht="20.100000000000001" customHeight="1" x14ac:dyDescent="0.15">
      <c r="A6" s="3" t="s">
        <v>17</v>
      </c>
      <c r="B6" s="3" t="s">
        <v>19</v>
      </c>
      <c r="C6" s="3" t="s">
        <v>22</v>
      </c>
      <c r="D6" s="3" t="s">
        <v>24</v>
      </c>
      <c r="E6" s="3" t="s">
        <v>27</v>
      </c>
      <c r="F6" s="3" t="s">
        <v>30</v>
      </c>
      <c r="G6" s="3" t="s">
        <v>32</v>
      </c>
      <c r="H6" s="3" t="s">
        <v>35</v>
      </c>
      <c r="I6" s="3" t="s">
        <v>38</v>
      </c>
      <c r="J6" s="3" t="s">
        <v>41</v>
      </c>
      <c r="K6" s="3" t="s">
        <v>43</v>
      </c>
    </row>
    <row r="7" spans="1:11" ht="20.100000000000001" customHeight="1" x14ac:dyDescent="0.15"/>
    <row r="8" spans="1:11" ht="50.1" customHeight="1" x14ac:dyDescent="0.15">
      <c r="A8" s="1" t="s">
        <v>113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15">
      <c r="A9" s="23" t="s">
        <v>114</v>
      </c>
      <c r="B9" s="23" t="s">
        <v>36</v>
      </c>
      <c r="C9" s="23" t="s">
        <v>74</v>
      </c>
      <c r="D9" s="23" t="s">
        <v>115</v>
      </c>
      <c r="E9" s="23"/>
      <c r="F9" s="23"/>
      <c r="G9" s="23" t="s">
        <v>116</v>
      </c>
      <c r="H9" s="23" t="s">
        <v>108</v>
      </c>
      <c r="I9" s="23" t="s">
        <v>109</v>
      </c>
      <c r="J9" s="23"/>
      <c r="K9" s="23"/>
    </row>
    <row r="10" spans="1:11" ht="20.100000000000001" customHeight="1" x14ac:dyDescent="0.15">
      <c r="A10" s="23"/>
      <c r="B10" s="23"/>
      <c r="C10" s="23"/>
      <c r="D10" s="23" t="s">
        <v>79</v>
      </c>
      <c r="E10" s="23"/>
      <c r="F10" s="23" t="s">
        <v>80</v>
      </c>
      <c r="G10" s="23"/>
      <c r="H10" s="23"/>
      <c r="I10" s="23" t="s">
        <v>110</v>
      </c>
      <c r="J10" s="23" t="s">
        <v>111</v>
      </c>
      <c r="K10" s="23" t="s">
        <v>112</v>
      </c>
    </row>
    <row r="11" spans="1:11" ht="20.100000000000001" customHeight="1" x14ac:dyDescent="0.15">
      <c r="A11" s="23"/>
      <c r="B11" s="23"/>
      <c r="C11" s="23"/>
      <c r="D11" s="3" t="s">
        <v>81</v>
      </c>
      <c r="E11" s="3" t="s">
        <v>82</v>
      </c>
      <c r="F11" s="23"/>
      <c r="G11" s="23"/>
      <c r="H11" s="23"/>
      <c r="I11" s="23"/>
      <c r="J11" s="23"/>
      <c r="K11" s="23"/>
    </row>
    <row r="12" spans="1:11" ht="20.100000000000001" customHeight="1" x14ac:dyDescent="0.15">
      <c r="A12" s="3" t="s">
        <v>17</v>
      </c>
      <c r="B12" s="3" t="s">
        <v>19</v>
      </c>
      <c r="C12" s="3" t="s">
        <v>22</v>
      </c>
      <c r="D12" s="3" t="s">
        <v>24</v>
      </c>
      <c r="E12" s="3" t="s">
        <v>27</v>
      </c>
      <c r="F12" s="3" t="s">
        <v>30</v>
      </c>
      <c r="G12" s="3" t="s">
        <v>32</v>
      </c>
      <c r="H12" s="3" t="s">
        <v>35</v>
      </c>
      <c r="I12" s="3" t="s">
        <v>38</v>
      </c>
      <c r="J12" s="3" t="s">
        <v>41</v>
      </c>
      <c r="K12" s="3" t="s">
        <v>43</v>
      </c>
    </row>
    <row r="13" spans="1:11" ht="20.100000000000001" customHeight="1" x14ac:dyDescent="0.15"/>
    <row r="14" spans="1:11" ht="50.1" customHeight="1" x14ac:dyDescent="0.15">
      <c r="A14" s="1" t="s">
        <v>117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20.100000000000001" customHeight="1" x14ac:dyDescent="0.15">
      <c r="A15" s="23" t="s">
        <v>118</v>
      </c>
      <c r="B15" s="23" t="s">
        <v>36</v>
      </c>
      <c r="C15" s="23" t="s">
        <v>74</v>
      </c>
      <c r="D15" s="23" t="s">
        <v>119</v>
      </c>
      <c r="E15" s="23"/>
      <c r="F15" s="23"/>
      <c r="G15" s="23" t="s">
        <v>120</v>
      </c>
      <c r="H15" s="23" t="s">
        <v>108</v>
      </c>
      <c r="I15" s="23" t="s">
        <v>109</v>
      </c>
      <c r="J15" s="23"/>
      <c r="K15" s="23"/>
    </row>
    <row r="16" spans="1:11" ht="20.100000000000001" customHeight="1" x14ac:dyDescent="0.15">
      <c r="A16" s="23"/>
      <c r="B16" s="23"/>
      <c r="C16" s="23"/>
      <c r="D16" s="23" t="s">
        <v>79</v>
      </c>
      <c r="E16" s="23"/>
      <c r="F16" s="23" t="s">
        <v>80</v>
      </c>
      <c r="G16" s="23"/>
      <c r="H16" s="23"/>
      <c r="I16" s="23" t="s">
        <v>110</v>
      </c>
      <c r="J16" s="23" t="s">
        <v>111</v>
      </c>
      <c r="K16" s="23" t="s">
        <v>112</v>
      </c>
    </row>
    <row r="17" spans="1:11" ht="20.100000000000001" customHeight="1" x14ac:dyDescent="0.15">
      <c r="A17" s="23"/>
      <c r="B17" s="23"/>
      <c r="C17" s="23"/>
      <c r="D17" s="3" t="s">
        <v>81</v>
      </c>
      <c r="E17" s="3" t="s">
        <v>82</v>
      </c>
      <c r="F17" s="23"/>
      <c r="G17" s="23"/>
      <c r="H17" s="23"/>
      <c r="I17" s="23"/>
      <c r="J17" s="23"/>
      <c r="K17" s="23"/>
    </row>
    <row r="18" spans="1:11" ht="20.100000000000001" customHeight="1" x14ac:dyDescent="0.15">
      <c r="A18" s="3" t="s">
        <v>17</v>
      </c>
      <c r="B18" s="3" t="s">
        <v>19</v>
      </c>
      <c r="C18" s="3" t="s">
        <v>22</v>
      </c>
      <c r="D18" s="3" t="s">
        <v>24</v>
      </c>
      <c r="E18" s="3" t="s">
        <v>27</v>
      </c>
      <c r="F18" s="3" t="s">
        <v>30</v>
      </c>
      <c r="G18" s="3" t="s">
        <v>32</v>
      </c>
      <c r="H18" s="3" t="s">
        <v>35</v>
      </c>
      <c r="I18" s="3" t="s">
        <v>38</v>
      </c>
      <c r="J18" s="3" t="s">
        <v>41</v>
      </c>
      <c r="K18" s="3" t="s">
        <v>43</v>
      </c>
    </row>
  </sheetData>
  <sheetProtection sheet="1" objects="1" scenarios="1"/>
  <mergeCells count="40">
    <mergeCell ref="A14:K14"/>
    <mergeCell ref="A15:A17"/>
    <mergeCell ref="B15:B17"/>
    <mergeCell ref="C15:C17"/>
    <mergeCell ref="D15:F15"/>
    <mergeCell ref="G15:G17"/>
    <mergeCell ref="H15:H17"/>
    <mergeCell ref="I15:K15"/>
    <mergeCell ref="D16:E16"/>
    <mergeCell ref="F16:F17"/>
    <mergeCell ref="I16:I17"/>
    <mergeCell ref="J16:J17"/>
    <mergeCell ref="K16:K17"/>
    <mergeCell ref="A8:K8"/>
    <mergeCell ref="A9:A11"/>
    <mergeCell ref="B9:B11"/>
    <mergeCell ref="C9:C11"/>
    <mergeCell ref="D9:F9"/>
    <mergeCell ref="G9:G11"/>
    <mergeCell ref="H9:H11"/>
    <mergeCell ref="I9:K9"/>
    <mergeCell ref="D10:E10"/>
    <mergeCell ref="F10:F11"/>
    <mergeCell ref="I10:I11"/>
    <mergeCell ref="J10:J11"/>
    <mergeCell ref="K10:K11"/>
    <mergeCell ref="A1:K1"/>
    <mergeCell ref="A2:K2"/>
    <mergeCell ref="A3:A5"/>
    <mergeCell ref="B3:B5"/>
    <mergeCell ref="C3:C5"/>
    <mergeCell ref="D3:F3"/>
    <mergeCell ref="G3:G5"/>
    <mergeCell ref="H3:H5"/>
    <mergeCell ref="I3:K3"/>
    <mergeCell ref="D4:E4"/>
    <mergeCell ref="F4:F5"/>
    <mergeCell ref="I4:I5"/>
    <mergeCell ref="J4:J5"/>
    <mergeCell ref="K4:K5"/>
  </mergeCells>
  <phoneticPr fontId="0" type="noConversion"/>
  <pageMargins left="0.4" right="0.4" top="0.4" bottom="0.4" header="0.1" footer="0.1"/>
  <pageSetup paperSize="9" scale="51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"/>
  <sheetViews>
    <sheetView workbookViewId="0">
      <selection sqref="A1:M1"/>
    </sheetView>
  </sheetViews>
  <sheetFormatPr defaultRowHeight="10.5" x14ac:dyDescent="0.15"/>
  <cols>
    <col min="1" max="1" width="28.7109375" customWidth="1"/>
    <col min="2" max="13" width="26.7109375" customWidth="1"/>
  </cols>
  <sheetData>
    <row r="1" spans="1:13" ht="50.1" customHeight="1" x14ac:dyDescent="0.15">
      <c r="A1" s="1" t="s">
        <v>121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9.950000000000003" customHeight="1" x14ac:dyDescent="0.15">
      <c r="A2" s="23" t="s">
        <v>122</v>
      </c>
      <c r="B2" s="23"/>
      <c r="C2" s="23"/>
      <c r="D2" s="23"/>
      <c r="E2" s="23"/>
      <c r="F2" s="23" t="s">
        <v>74</v>
      </c>
      <c r="G2" s="23" t="s">
        <v>123</v>
      </c>
      <c r="H2" s="23" t="s">
        <v>124</v>
      </c>
      <c r="I2" s="23" t="s">
        <v>125</v>
      </c>
      <c r="J2" s="23" t="s">
        <v>126</v>
      </c>
      <c r="K2" s="23" t="s">
        <v>127</v>
      </c>
      <c r="L2" s="23"/>
      <c r="M2" s="23" t="s">
        <v>128</v>
      </c>
    </row>
    <row r="3" spans="1:13" ht="20.100000000000001" customHeight="1" x14ac:dyDescent="0.15">
      <c r="A3" s="3" t="s">
        <v>81</v>
      </c>
      <c r="B3" s="3" t="s">
        <v>7</v>
      </c>
      <c r="C3" s="3" t="s">
        <v>129</v>
      </c>
      <c r="D3" s="3" t="s">
        <v>130</v>
      </c>
      <c r="E3" s="3" t="s">
        <v>131</v>
      </c>
      <c r="F3" s="23"/>
      <c r="G3" s="23"/>
      <c r="H3" s="23"/>
      <c r="I3" s="23"/>
      <c r="J3" s="23"/>
      <c r="K3" s="3" t="s">
        <v>132</v>
      </c>
      <c r="L3" s="3" t="s">
        <v>133</v>
      </c>
      <c r="M3" s="23"/>
    </row>
    <row r="4" spans="1:13" ht="20.100000000000001" customHeight="1" x14ac:dyDescent="0.15">
      <c r="A4" s="3" t="s">
        <v>17</v>
      </c>
      <c r="B4" s="3" t="s">
        <v>19</v>
      </c>
      <c r="C4" s="3" t="s">
        <v>22</v>
      </c>
      <c r="D4" s="3" t="s">
        <v>24</v>
      </c>
      <c r="E4" s="3" t="s">
        <v>27</v>
      </c>
      <c r="F4" s="3" t="s">
        <v>30</v>
      </c>
      <c r="G4" s="3" t="s">
        <v>32</v>
      </c>
      <c r="H4" s="3" t="s">
        <v>35</v>
      </c>
      <c r="I4" s="3" t="s">
        <v>38</v>
      </c>
      <c r="J4" s="3" t="s">
        <v>41</v>
      </c>
      <c r="K4" s="3" t="s">
        <v>43</v>
      </c>
      <c r="L4" s="3" t="s">
        <v>45</v>
      </c>
      <c r="M4" s="3" t="s">
        <v>47</v>
      </c>
    </row>
  </sheetData>
  <sheetProtection sheet="1" objects="1" scenarios="1"/>
  <mergeCells count="9">
    <mergeCell ref="A1:M1"/>
    <mergeCell ref="A2:E2"/>
    <mergeCell ref="F2:F3"/>
    <mergeCell ref="G2:G3"/>
    <mergeCell ref="H2:H3"/>
    <mergeCell ref="I2:I3"/>
    <mergeCell ref="J2:J3"/>
    <mergeCell ref="K2:L2"/>
    <mergeCell ref="M2:M3"/>
  </mergeCells>
  <phoneticPr fontId="0" type="noConversion"/>
  <pageMargins left="0.4" right="0.4" top="0.4" bottom="0.4" header="0.1" footer="0.1"/>
  <pageSetup paperSize="9" scale="43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>
      <selection sqref="A1:Q1"/>
    </sheetView>
  </sheetViews>
  <sheetFormatPr defaultRowHeight="10.5" x14ac:dyDescent="0.15"/>
  <cols>
    <col min="1" max="1" width="57.28515625" customWidth="1"/>
    <col min="2" max="17" width="19.140625" customWidth="1"/>
  </cols>
  <sheetData>
    <row r="1" spans="1:17" ht="50.1" customHeight="1" x14ac:dyDescent="0.15">
      <c r="A1" s="1" t="s">
        <v>134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9.950000000000003" customHeight="1" x14ac:dyDescent="0.15">
      <c r="A2" s="23" t="s">
        <v>135</v>
      </c>
      <c r="B2" s="23" t="s">
        <v>74</v>
      </c>
      <c r="C2" s="23" t="s">
        <v>136</v>
      </c>
      <c r="D2" s="23"/>
      <c r="E2" s="23" t="s">
        <v>137</v>
      </c>
      <c r="F2" s="23"/>
      <c r="G2" s="23"/>
      <c r="H2" s="23" t="s">
        <v>138</v>
      </c>
      <c r="I2" s="23"/>
      <c r="J2" s="23"/>
      <c r="K2" s="23"/>
      <c r="L2" s="23"/>
      <c r="M2" s="23"/>
      <c r="N2" s="23" t="s">
        <v>139</v>
      </c>
      <c r="O2" s="23"/>
      <c r="P2" s="23" t="s">
        <v>140</v>
      </c>
      <c r="Q2" s="23" t="s">
        <v>141</v>
      </c>
    </row>
    <row r="3" spans="1:17" ht="30" customHeight="1" x14ac:dyDescent="0.15">
      <c r="A3" s="23"/>
      <c r="B3" s="23"/>
      <c r="C3" s="23" t="s">
        <v>80</v>
      </c>
      <c r="D3" s="23" t="s">
        <v>142</v>
      </c>
      <c r="E3" s="23" t="s">
        <v>143</v>
      </c>
      <c r="F3" s="23"/>
      <c r="G3" s="23" t="s">
        <v>144</v>
      </c>
      <c r="H3" s="23" t="s">
        <v>80</v>
      </c>
      <c r="I3" s="23" t="s">
        <v>142</v>
      </c>
      <c r="J3" s="23" t="s">
        <v>145</v>
      </c>
      <c r="K3" s="23"/>
      <c r="L3" s="23"/>
      <c r="M3" s="23"/>
      <c r="N3" s="23" t="s">
        <v>146</v>
      </c>
      <c r="O3" s="23" t="s">
        <v>147</v>
      </c>
      <c r="P3" s="23"/>
      <c r="Q3" s="23"/>
    </row>
    <row r="4" spans="1:17" ht="30" customHeight="1" x14ac:dyDescent="0.15">
      <c r="A4" s="23"/>
      <c r="B4" s="23"/>
      <c r="C4" s="23"/>
      <c r="D4" s="23"/>
      <c r="E4" s="3" t="s">
        <v>148</v>
      </c>
      <c r="F4" s="3" t="s">
        <v>147</v>
      </c>
      <c r="G4" s="23"/>
      <c r="H4" s="23"/>
      <c r="I4" s="23"/>
      <c r="J4" s="3" t="s">
        <v>149</v>
      </c>
      <c r="K4" s="3" t="s">
        <v>150</v>
      </c>
      <c r="L4" s="3" t="s">
        <v>151</v>
      </c>
      <c r="M4" s="3" t="s">
        <v>152</v>
      </c>
      <c r="N4" s="23"/>
      <c r="O4" s="23"/>
      <c r="P4" s="23"/>
      <c r="Q4" s="23"/>
    </row>
    <row r="5" spans="1:17" ht="20.100000000000001" customHeight="1" x14ac:dyDescent="0.15">
      <c r="A5" s="3" t="s">
        <v>17</v>
      </c>
      <c r="B5" s="3" t="s">
        <v>19</v>
      </c>
      <c r="C5" s="3" t="s">
        <v>22</v>
      </c>
      <c r="D5" s="3" t="s">
        <v>24</v>
      </c>
      <c r="E5" s="3" t="s">
        <v>27</v>
      </c>
      <c r="F5" s="3" t="s">
        <v>30</v>
      </c>
      <c r="G5" s="3" t="s">
        <v>32</v>
      </c>
      <c r="H5" s="3" t="s">
        <v>35</v>
      </c>
      <c r="I5" s="3" t="s">
        <v>38</v>
      </c>
      <c r="J5" s="3" t="s">
        <v>41</v>
      </c>
      <c r="K5" s="3" t="s">
        <v>43</v>
      </c>
      <c r="L5" s="3" t="s">
        <v>45</v>
      </c>
      <c r="M5" s="3" t="s">
        <v>47</v>
      </c>
      <c r="N5" s="3" t="s">
        <v>50</v>
      </c>
      <c r="O5" s="3" t="s">
        <v>52</v>
      </c>
      <c r="P5" s="3" t="s">
        <v>54</v>
      </c>
      <c r="Q5" s="3" t="s">
        <v>55</v>
      </c>
    </row>
    <row r="6" spans="1:17" ht="30" customHeight="1" x14ac:dyDescent="0.15">
      <c r="A6" s="4" t="s">
        <v>153</v>
      </c>
      <c r="B6" s="3" t="s">
        <v>84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6"/>
      <c r="Q6" s="6"/>
    </row>
    <row r="7" spans="1:17" ht="30" customHeight="1" x14ac:dyDescent="0.15">
      <c r="A7" s="4" t="s">
        <v>154</v>
      </c>
      <c r="B7" s="3" t="s">
        <v>94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6"/>
      <c r="Q7" s="6"/>
    </row>
    <row r="8" spans="1:17" ht="30" customHeight="1" x14ac:dyDescent="0.15">
      <c r="A8" s="4" t="s">
        <v>155</v>
      </c>
      <c r="B8" s="3" t="s">
        <v>156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6"/>
      <c r="Q8" s="6"/>
    </row>
    <row r="9" spans="1:17" ht="30" customHeight="1" x14ac:dyDescent="0.15">
      <c r="A9" s="4" t="s">
        <v>157</v>
      </c>
      <c r="B9" s="3" t="s">
        <v>158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6"/>
      <c r="Q9" s="6"/>
    </row>
    <row r="10" spans="1:17" ht="30" customHeight="1" x14ac:dyDescent="0.15">
      <c r="A10" s="4" t="s">
        <v>159</v>
      </c>
      <c r="B10" s="3" t="s">
        <v>160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6"/>
      <c r="Q10" s="6"/>
    </row>
    <row r="11" spans="1:17" ht="30" customHeight="1" x14ac:dyDescent="0.15">
      <c r="A11" s="4" t="s">
        <v>161</v>
      </c>
      <c r="B11" s="3" t="s">
        <v>162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6"/>
      <c r="Q11" s="6"/>
    </row>
    <row r="12" spans="1:17" ht="30" customHeight="1" x14ac:dyDescent="0.15">
      <c r="A12" s="4" t="s">
        <v>163</v>
      </c>
      <c r="B12" s="3" t="s">
        <v>164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6"/>
      <c r="Q12" s="6"/>
    </row>
    <row r="13" spans="1:17" ht="30" customHeight="1" x14ac:dyDescent="0.15">
      <c r="A13" s="4" t="s">
        <v>165</v>
      </c>
      <c r="B13" s="3" t="s">
        <v>166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6"/>
      <c r="Q13" s="6"/>
    </row>
    <row r="14" spans="1:17" ht="30" customHeight="1" x14ac:dyDescent="0.15">
      <c r="A14" s="4" t="s">
        <v>167</v>
      </c>
      <c r="B14" s="3" t="s">
        <v>168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6"/>
      <c r="Q14" s="6"/>
    </row>
    <row r="15" spans="1:17" ht="30" customHeight="1" x14ac:dyDescent="0.15">
      <c r="A15" s="4" t="s">
        <v>169</v>
      </c>
      <c r="B15" s="3" t="s">
        <v>170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6"/>
      <c r="Q15" s="6"/>
    </row>
    <row r="16" spans="1:17" ht="30" customHeight="1" x14ac:dyDescent="0.15">
      <c r="A16" s="4" t="s">
        <v>171</v>
      </c>
      <c r="B16" s="3" t="s">
        <v>172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6"/>
      <c r="Q16" s="6"/>
    </row>
    <row r="17" spans="1:17" ht="30" customHeight="1" x14ac:dyDescent="0.15">
      <c r="A17" s="4" t="s">
        <v>173</v>
      </c>
      <c r="B17" s="3" t="s">
        <v>174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6"/>
      <c r="Q17" s="6"/>
    </row>
    <row r="18" spans="1:17" ht="30" customHeight="1" x14ac:dyDescent="0.15">
      <c r="A18" s="4" t="s">
        <v>175</v>
      </c>
      <c r="B18" s="3" t="s">
        <v>176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6"/>
      <c r="Q18" s="6"/>
    </row>
    <row r="19" spans="1:17" ht="30" customHeight="1" x14ac:dyDescent="0.15">
      <c r="A19" s="4" t="s">
        <v>177</v>
      </c>
      <c r="B19" s="3" t="s">
        <v>178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6"/>
      <c r="Q19" s="6"/>
    </row>
    <row r="20" spans="1:17" ht="20.100000000000001" customHeight="1" x14ac:dyDescent="0.15">
      <c r="A20" s="12" t="s">
        <v>101</v>
      </c>
      <c r="B20" s="15" t="s">
        <v>102</v>
      </c>
      <c r="C20" s="13">
        <v>0</v>
      </c>
      <c r="D20" s="15" t="s">
        <v>179</v>
      </c>
      <c r="E20" s="13">
        <v>0</v>
      </c>
      <c r="F20" s="13">
        <v>0</v>
      </c>
      <c r="G20" s="13">
        <v>0</v>
      </c>
      <c r="H20" s="13">
        <v>0</v>
      </c>
      <c r="I20" s="15" t="s">
        <v>179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5" t="s">
        <v>179</v>
      </c>
      <c r="Q20" s="15" t="s">
        <v>179</v>
      </c>
    </row>
  </sheetData>
  <sheetProtection sheet="1" objects="1" scenarios="1"/>
  <mergeCells count="18">
    <mergeCell ref="N3:N4"/>
    <mergeCell ref="O3:O4"/>
    <mergeCell ref="A1:Q1"/>
    <mergeCell ref="A2:A4"/>
    <mergeCell ref="B2:B4"/>
    <mergeCell ref="C2:D2"/>
    <mergeCell ref="E2:G2"/>
    <mergeCell ref="H2:M2"/>
    <mergeCell ref="N2:O2"/>
    <mergeCell ref="P2:P4"/>
    <mergeCell ref="Q2:Q4"/>
    <mergeCell ref="C3:C4"/>
    <mergeCell ref="D3:D4"/>
    <mergeCell ref="E3:F3"/>
    <mergeCell ref="G3:G4"/>
    <mergeCell ref="H3:H4"/>
    <mergeCell ref="I3:I4"/>
    <mergeCell ref="J3:M3"/>
  </mergeCells>
  <phoneticPr fontId="0" type="noConversion"/>
  <pageMargins left="0.4" right="0.4" top="0.4" bottom="0.4" header="0.1" footer="0.1"/>
  <pageSetup paperSize="9" scale="41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workbookViewId="0">
      <selection sqref="A1:O1"/>
    </sheetView>
  </sheetViews>
  <sheetFormatPr defaultRowHeight="10.5" x14ac:dyDescent="0.15"/>
  <cols>
    <col min="1" max="1" width="66.85546875" customWidth="1"/>
    <col min="2" max="15" width="24.85546875" customWidth="1"/>
  </cols>
  <sheetData>
    <row r="1" spans="1:15" ht="50.1" customHeight="1" x14ac:dyDescent="0.15">
      <c r="A1" s="1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9.950000000000003" customHeight="1" x14ac:dyDescent="0.15">
      <c r="A2" s="23" t="s">
        <v>135</v>
      </c>
      <c r="B2" s="23" t="s">
        <v>74</v>
      </c>
      <c r="C2" s="23" t="s">
        <v>181</v>
      </c>
      <c r="D2" s="23"/>
      <c r="E2" s="23" t="s">
        <v>182</v>
      </c>
      <c r="F2" s="23"/>
      <c r="G2" s="23"/>
      <c r="H2" s="23" t="s">
        <v>183</v>
      </c>
      <c r="I2" s="23"/>
      <c r="J2" s="23"/>
      <c r="K2" s="23"/>
      <c r="L2" s="23" t="s">
        <v>184</v>
      </c>
      <c r="M2" s="23"/>
      <c r="N2" s="23" t="s">
        <v>185</v>
      </c>
      <c r="O2" s="23"/>
    </row>
    <row r="3" spans="1:15" ht="30" customHeight="1" x14ac:dyDescent="0.15">
      <c r="A3" s="23"/>
      <c r="B3" s="23"/>
      <c r="C3" s="23" t="s">
        <v>80</v>
      </c>
      <c r="D3" s="23" t="s">
        <v>186</v>
      </c>
      <c r="E3" s="23" t="s">
        <v>80</v>
      </c>
      <c r="F3" s="23" t="s">
        <v>187</v>
      </c>
      <c r="G3" s="23"/>
      <c r="H3" s="23" t="s">
        <v>80</v>
      </c>
      <c r="I3" s="23" t="s">
        <v>188</v>
      </c>
      <c r="J3" s="23"/>
      <c r="K3" s="23" t="s">
        <v>189</v>
      </c>
      <c r="L3" s="23" t="s">
        <v>80</v>
      </c>
      <c r="M3" s="23" t="s">
        <v>190</v>
      </c>
      <c r="N3" s="23" t="s">
        <v>80</v>
      </c>
      <c r="O3" s="23" t="s">
        <v>186</v>
      </c>
    </row>
    <row r="4" spans="1:15" ht="30" customHeight="1" x14ac:dyDescent="0.15">
      <c r="A4" s="23"/>
      <c r="B4" s="23"/>
      <c r="C4" s="23"/>
      <c r="D4" s="23"/>
      <c r="E4" s="23"/>
      <c r="F4" s="3" t="s">
        <v>191</v>
      </c>
      <c r="G4" s="3" t="s">
        <v>192</v>
      </c>
      <c r="H4" s="23"/>
      <c r="I4" s="3" t="s">
        <v>80</v>
      </c>
      <c r="J4" s="3" t="s">
        <v>193</v>
      </c>
      <c r="K4" s="23"/>
      <c r="L4" s="23"/>
      <c r="M4" s="23"/>
      <c r="N4" s="23"/>
      <c r="O4" s="23"/>
    </row>
    <row r="5" spans="1:15" ht="20.100000000000001" customHeight="1" x14ac:dyDescent="0.15">
      <c r="A5" s="3" t="s">
        <v>17</v>
      </c>
      <c r="B5" s="3" t="s">
        <v>19</v>
      </c>
      <c r="C5" s="3" t="s">
        <v>22</v>
      </c>
      <c r="D5" s="3" t="s">
        <v>24</v>
      </c>
      <c r="E5" s="3" t="s">
        <v>27</v>
      </c>
      <c r="F5" s="3" t="s">
        <v>30</v>
      </c>
      <c r="G5" s="3" t="s">
        <v>32</v>
      </c>
      <c r="H5" s="3" t="s">
        <v>35</v>
      </c>
      <c r="I5" s="3" t="s">
        <v>38</v>
      </c>
      <c r="J5" s="3" t="s">
        <v>41</v>
      </c>
      <c r="K5" s="3" t="s">
        <v>43</v>
      </c>
      <c r="L5" s="3" t="s">
        <v>45</v>
      </c>
      <c r="M5" s="3" t="s">
        <v>47</v>
      </c>
      <c r="N5" s="3" t="s">
        <v>50</v>
      </c>
      <c r="O5" s="3" t="s">
        <v>52</v>
      </c>
    </row>
    <row r="6" spans="1:15" ht="20.100000000000001" customHeight="1" x14ac:dyDescent="0.15">
      <c r="A6" s="14" t="s">
        <v>194</v>
      </c>
      <c r="B6" s="3" t="s">
        <v>195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</row>
    <row r="7" spans="1:15" ht="20.100000000000001" customHeight="1" x14ac:dyDescent="0.15">
      <c r="A7" s="4" t="s">
        <v>196</v>
      </c>
      <c r="B7" s="3" t="s">
        <v>197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</row>
    <row r="8" spans="1:15" ht="20.100000000000001" customHeight="1" x14ac:dyDescent="0.15">
      <c r="A8" s="4" t="s">
        <v>198</v>
      </c>
      <c r="B8" s="3" t="s">
        <v>199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</row>
    <row r="9" spans="1:15" ht="20.100000000000001" customHeight="1" x14ac:dyDescent="0.15">
      <c r="A9" s="4" t="s">
        <v>200</v>
      </c>
      <c r="B9" s="3" t="s">
        <v>201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</row>
    <row r="10" spans="1:15" ht="20.100000000000001" customHeight="1" x14ac:dyDescent="0.15">
      <c r="A10" s="4" t="s">
        <v>202</v>
      </c>
      <c r="B10" s="3" t="s">
        <v>203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</row>
    <row r="11" spans="1:15" ht="20.100000000000001" customHeight="1" x14ac:dyDescent="0.15">
      <c r="A11" s="14" t="s">
        <v>204</v>
      </c>
      <c r="B11" s="3" t="s">
        <v>205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</row>
    <row r="12" spans="1:15" ht="20.100000000000001" customHeight="1" x14ac:dyDescent="0.15">
      <c r="A12" s="4" t="s">
        <v>206</v>
      </c>
      <c r="B12" s="3" t="s">
        <v>207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</row>
    <row r="13" spans="1:15" ht="20.100000000000001" customHeight="1" x14ac:dyDescent="0.15">
      <c r="A13" s="4" t="s">
        <v>198</v>
      </c>
      <c r="B13" s="3" t="s">
        <v>208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</row>
    <row r="14" spans="1:15" ht="20.100000000000001" customHeight="1" x14ac:dyDescent="0.15">
      <c r="A14" s="4" t="s">
        <v>209</v>
      </c>
      <c r="B14" s="3" t="s">
        <v>210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</row>
    <row r="15" spans="1:15" ht="20.100000000000001" customHeight="1" x14ac:dyDescent="0.15">
      <c r="A15" s="4" t="s">
        <v>211</v>
      </c>
      <c r="B15" s="3" t="s">
        <v>212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</row>
    <row r="16" spans="1:15" ht="20.100000000000001" customHeight="1" x14ac:dyDescent="0.15">
      <c r="A16" s="14" t="s">
        <v>213</v>
      </c>
      <c r="B16" s="3" t="s">
        <v>214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</row>
    <row r="17" spans="1:15" ht="20.100000000000001" customHeight="1" x14ac:dyDescent="0.15">
      <c r="A17" s="4" t="s">
        <v>215</v>
      </c>
      <c r="B17" s="3" t="s">
        <v>216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</row>
    <row r="18" spans="1:15" ht="20.100000000000001" customHeight="1" x14ac:dyDescent="0.15">
      <c r="A18" s="4" t="s">
        <v>217</v>
      </c>
      <c r="B18" s="3" t="s">
        <v>218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</row>
    <row r="19" spans="1:15" ht="20.100000000000001" customHeight="1" x14ac:dyDescent="0.15">
      <c r="A19" s="12" t="s">
        <v>101</v>
      </c>
      <c r="B19" s="15" t="s">
        <v>102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</row>
  </sheetData>
  <sheetProtection sheet="1" objects="1" scenarios="1"/>
  <mergeCells count="19">
    <mergeCell ref="M3:M4"/>
    <mergeCell ref="N3:N4"/>
    <mergeCell ref="O3:O4"/>
    <mergeCell ref="A1:O1"/>
    <mergeCell ref="A2:A4"/>
    <mergeCell ref="B2:B4"/>
    <mergeCell ref="C2:D2"/>
    <mergeCell ref="E2:G2"/>
    <mergeCell ref="H2:K2"/>
    <mergeCell ref="L2:M2"/>
    <mergeCell ref="N2:O2"/>
    <mergeCell ref="C3:C4"/>
    <mergeCell ref="D3:D4"/>
    <mergeCell ref="E3:E4"/>
    <mergeCell ref="F3:G3"/>
    <mergeCell ref="H3:H4"/>
    <mergeCell ref="I3:J3"/>
    <mergeCell ref="K3:K4"/>
    <mergeCell ref="L3:L4"/>
  </mergeCells>
  <phoneticPr fontId="0" type="noConversion"/>
  <pageMargins left="0.4" right="0.4" top="0.4" bottom="0.4" header="0.1" footer="0.1"/>
  <pageSetup paperSize="9" scale="36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workbookViewId="0">
      <selection sqref="A1:Q1"/>
    </sheetView>
  </sheetViews>
  <sheetFormatPr defaultRowHeight="10.5" x14ac:dyDescent="0.15"/>
  <cols>
    <col min="1" max="1" width="66.85546875" customWidth="1"/>
    <col min="2" max="17" width="24.85546875" customWidth="1"/>
  </cols>
  <sheetData>
    <row r="1" spans="1:17" ht="50.1" customHeight="1" x14ac:dyDescent="0.15">
      <c r="A1" s="1" t="s">
        <v>219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50.1" customHeight="1" x14ac:dyDescent="0.15">
      <c r="A2" s="1" t="s">
        <v>220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30" customHeight="1" x14ac:dyDescent="0.15">
      <c r="A3" s="23" t="s">
        <v>221</v>
      </c>
      <c r="B3" s="23" t="s">
        <v>74</v>
      </c>
      <c r="C3" s="23" t="s">
        <v>222</v>
      </c>
      <c r="D3" s="23"/>
      <c r="E3" s="23"/>
      <c r="F3" s="23"/>
      <c r="G3" s="23" t="s">
        <v>223</v>
      </c>
      <c r="H3" s="23"/>
      <c r="I3" s="23"/>
      <c r="J3" s="23"/>
      <c r="K3" s="23"/>
      <c r="L3" s="23" t="s">
        <v>224</v>
      </c>
      <c r="M3" s="23"/>
      <c r="N3" s="23" t="s">
        <v>225</v>
      </c>
      <c r="O3" s="23"/>
      <c r="P3" s="23"/>
      <c r="Q3" s="23"/>
    </row>
    <row r="4" spans="1:17" ht="30" customHeight="1" x14ac:dyDescent="0.15">
      <c r="A4" s="23"/>
      <c r="B4" s="23"/>
      <c r="C4" s="23" t="s">
        <v>226</v>
      </c>
      <c r="D4" s="23"/>
      <c r="E4" s="23" t="s">
        <v>187</v>
      </c>
      <c r="F4" s="23"/>
      <c r="G4" s="23" t="s">
        <v>80</v>
      </c>
      <c r="H4" s="23" t="s">
        <v>187</v>
      </c>
      <c r="I4" s="23"/>
      <c r="J4" s="23"/>
      <c r="K4" s="23"/>
      <c r="L4" s="23" t="s">
        <v>187</v>
      </c>
      <c r="M4" s="23"/>
      <c r="N4" s="23" t="s">
        <v>226</v>
      </c>
      <c r="O4" s="23"/>
      <c r="P4" s="23" t="s">
        <v>187</v>
      </c>
      <c r="Q4" s="23"/>
    </row>
    <row r="5" spans="1:17" ht="30" customHeight="1" x14ac:dyDescent="0.15">
      <c r="A5" s="23"/>
      <c r="B5" s="23"/>
      <c r="C5" s="23" t="s">
        <v>80</v>
      </c>
      <c r="D5" s="3" t="s">
        <v>227</v>
      </c>
      <c r="E5" s="23" t="s">
        <v>228</v>
      </c>
      <c r="F5" s="23" t="s">
        <v>229</v>
      </c>
      <c r="G5" s="23"/>
      <c r="H5" s="23" t="s">
        <v>230</v>
      </c>
      <c r="I5" s="23"/>
      <c r="J5" s="23" t="s">
        <v>231</v>
      </c>
      <c r="K5" s="23" t="s">
        <v>232</v>
      </c>
      <c r="L5" s="23" t="s">
        <v>233</v>
      </c>
      <c r="M5" s="23" t="s">
        <v>234</v>
      </c>
      <c r="N5" s="23" t="s">
        <v>80</v>
      </c>
      <c r="O5" s="23" t="s">
        <v>235</v>
      </c>
      <c r="P5" s="23" t="s">
        <v>228</v>
      </c>
      <c r="Q5" s="23" t="s">
        <v>229</v>
      </c>
    </row>
    <row r="6" spans="1:17" ht="30" customHeight="1" x14ac:dyDescent="0.15">
      <c r="A6" s="23"/>
      <c r="B6" s="23"/>
      <c r="C6" s="23"/>
      <c r="D6" s="23" t="s">
        <v>236</v>
      </c>
      <c r="E6" s="23"/>
      <c r="F6" s="23"/>
      <c r="G6" s="23"/>
      <c r="H6" s="23" t="s">
        <v>80</v>
      </c>
      <c r="I6" s="23" t="s">
        <v>235</v>
      </c>
      <c r="J6" s="23"/>
      <c r="K6" s="23"/>
      <c r="L6" s="23"/>
      <c r="M6" s="23"/>
      <c r="N6" s="23"/>
      <c r="O6" s="23"/>
      <c r="P6" s="23"/>
      <c r="Q6" s="23"/>
    </row>
    <row r="7" spans="1:17" ht="30" customHeight="1" x14ac:dyDescent="0.15">
      <c r="A7" s="23"/>
      <c r="B7" s="23"/>
      <c r="C7" s="23"/>
      <c r="D7" s="23"/>
      <c r="E7" s="23"/>
      <c r="F7" s="23"/>
      <c r="G7" s="23"/>
      <c r="H7" s="23"/>
      <c r="I7" s="23" t="s">
        <v>236</v>
      </c>
      <c r="J7" s="23"/>
      <c r="K7" s="23"/>
      <c r="L7" s="23"/>
      <c r="M7" s="23"/>
      <c r="N7" s="23"/>
      <c r="O7" s="23"/>
      <c r="P7" s="23"/>
      <c r="Q7" s="23"/>
    </row>
    <row r="8" spans="1:17" ht="20.100000000000001" customHeight="1" x14ac:dyDescent="0.15">
      <c r="A8" s="3" t="s">
        <v>17</v>
      </c>
      <c r="B8" s="3" t="s">
        <v>19</v>
      </c>
      <c r="C8" s="3" t="s">
        <v>22</v>
      </c>
      <c r="D8" s="3" t="s">
        <v>24</v>
      </c>
      <c r="E8" s="3" t="s">
        <v>27</v>
      </c>
      <c r="F8" s="3" t="s">
        <v>30</v>
      </c>
      <c r="G8" s="3" t="s">
        <v>32</v>
      </c>
      <c r="H8" s="3" t="s">
        <v>35</v>
      </c>
      <c r="I8" s="3" t="s">
        <v>38</v>
      </c>
      <c r="J8" s="3" t="s">
        <v>41</v>
      </c>
      <c r="K8" s="3" t="s">
        <v>43</v>
      </c>
      <c r="L8" s="3" t="s">
        <v>45</v>
      </c>
      <c r="M8" s="3" t="s">
        <v>47</v>
      </c>
      <c r="N8" s="3" t="s">
        <v>50</v>
      </c>
      <c r="O8" s="3" t="s">
        <v>52</v>
      </c>
      <c r="P8" s="3" t="s">
        <v>54</v>
      </c>
      <c r="Q8" s="3" t="s">
        <v>55</v>
      </c>
    </row>
    <row r="9" spans="1:17" ht="20.100000000000001" customHeight="1" x14ac:dyDescent="0.15">
      <c r="A9" s="14" t="s">
        <v>237</v>
      </c>
      <c r="B9" s="3" t="s">
        <v>84</v>
      </c>
      <c r="C9" s="13">
        <v>67.7</v>
      </c>
      <c r="D9" s="13">
        <v>67.7</v>
      </c>
      <c r="E9" s="13">
        <v>67.7</v>
      </c>
      <c r="F9" s="13"/>
      <c r="G9" s="13">
        <v>44</v>
      </c>
      <c r="H9" s="13">
        <v>44</v>
      </c>
      <c r="I9" s="13">
        <v>44</v>
      </c>
      <c r="J9" s="13"/>
      <c r="K9" s="13"/>
      <c r="L9" s="13">
        <v>0</v>
      </c>
      <c r="M9" s="13"/>
      <c r="N9" s="13">
        <v>68.5</v>
      </c>
      <c r="O9" s="13">
        <v>68.5</v>
      </c>
      <c r="P9" s="13">
        <v>68.5</v>
      </c>
      <c r="Q9" s="13"/>
    </row>
    <row r="10" spans="1:17" ht="20.100000000000001" customHeight="1" x14ac:dyDescent="0.15">
      <c r="A10" s="4" t="s">
        <v>238</v>
      </c>
      <c r="B10" s="3" t="s">
        <v>239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24.95" customHeight="1" x14ac:dyDescent="0.15">
      <c r="A11" s="4" t="s">
        <v>240</v>
      </c>
      <c r="B11" s="3"/>
      <c r="C11" s="5">
        <v>67.7</v>
      </c>
      <c r="D11" s="5">
        <v>67.7</v>
      </c>
      <c r="E11" s="5">
        <v>67.7</v>
      </c>
      <c r="F11" s="5"/>
      <c r="G11" s="5">
        <v>44</v>
      </c>
      <c r="H11" s="5">
        <v>44</v>
      </c>
      <c r="I11" s="5">
        <v>44</v>
      </c>
      <c r="J11" s="5"/>
      <c r="K11" s="5"/>
      <c r="L11" s="5">
        <v>0</v>
      </c>
      <c r="M11" s="5"/>
      <c r="N11" s="5">
        <v>68.5</v>
      </c>
      <c r="O11" s="5">
        <v>68.5</v>
      </c>
      <c r="P11" s="5">
        <v>68.5</v>
      </c>
      <c r="Q11" s="5"/>
    </row>
    <row r="12" spans="1:17" ht="20.100000000000001" customHeight="1" x14ac:dyDescent="0.15">
      <c r="A12" s="14" t="s">
        <v>241</v>
      </c>
      <c r="B12" s="3" t="s">
        <v>94</v>
      </c>
      <c r="C12" s="13">
        <v>123.6</v>
      </c>
      <c r="D12" s="13">
        <v>123.6</v>
      </c>
      <c r="E12" s="13">
        <v>123.6</v>
      </c>
      <c r="F12" s="13"/>
      <c r="G12" s="13">
        <v>53.4</v>
      </c>
      <c r="H12" s="13">
        <v>53.4</v>
      </c>
      <c r="I12" s="13">
        <v>53.4</v>
      </c>
      <c r="J12" s="13"/>
      <c r="K12" s="13"/>
      <c r="L12" s="13">
        <v>0</v>
      </c>
      <c r="M12" s="13"/>
      <c r="N12" s="13">
        <v>123.6</v>
      </c>
      <c r="O12" s="13">
        <v>123.6</v>
      </c>
      <c r="P12" s="13">
        <v>123.6</v>
      </c>
      <c r="Q12" s="13"/>
    </row>
    <row r="13" spans="1:17" ht="20.100000000000001" customHeight="1" x14ac:dyDescent="0.15">
      <c r="A13" s="4" t="s">
        <v>238</v>
      </c>
      <c r="B13" s="3" t="s">
        <v>242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24.95" customHeight="1" x14ac:dyDescent="0.15">
      <c r="A14" s="4" t="s">
        <v>243</v>
      </c>
      <c r="B14" s="3"/>
      <c r="C14" s="5">
        <v>112.1</v>
      </c>
      <c r="D14" s="5">
        <v>112.1</v>
      </c>
      <c r="E14" s="5">
        <v>112.1</v>
      </c>
      <c r="F14" s="5"/>
      <c r="G14" s="5">
        <v>48.4</v>
      </c>
      <c r="H14" s="5">
        <v>48.4</v>
      </c>
      <c r="I14" s="5">
        <v>48.4</v>
      </c>
      <c r="J14" s="5"/>
      <c r="K14" s="5"/>
      <c r="L14" s="5"/>
      <c r="M14" s="5"/>
      <c r="N14" s="5">
        <v>112.1</v>
      </c>
      <c r="O14" s="5">
        <v>112.1</v>
      </c>
      <c r="P14" s="5">
        <v>112.1</v>
      </c>
      <c r="Q14" s="5"/>
    </row>
    <row r="15" spans="1:17" ht="24.95" customHeight="1" x14ac:dyDescent="0.15">
      <c r="A15" s="4" t="s">
        <v>244</v>
      </c>
      <c r="B15" s="3"/>
      <c r="C15" s="5">
        <v>11.5</v>
      </c>
      <c r="D15" s="5">
        <v>11.5</v>
      </c>
      <c r="E15" s="5">
        <v>11.5</v>
      </c>
      <c r="F15" s="5"/>
      <c r="G15" s="5">
        <v>5</v>
      </c>
      <c r="H15" s="5">
        <v>5</v>
      </c>
      <c r="I15" s="5">
        <v>5</v>
      </c>
      <c r="J15" s="5"/>
      <c r="K15" s="5"/>
      <c r="L15" s="5">
        <v>0</v>
      </c>
      <c r="M15" s="5"/>
      <c r="N15" s="5">
        <v>11.5</v>
      </c>
      <c r="O15" s="5">
        <v>11.5</v>
      </c>
      <c r="P15" s="5">
        <v>11.5</v>
      </c>
      <c r="Q15" s="5"/>
    </row>
    <row r="16" spans="1:17" ht="20.100000000000001" customHeight="1" x14ac:dyDescent="0.15">
      <c r="A16" s="14" t="s">
        <v>245</v>
      </c>
      <c r="B16" s="3" t="s">
        <v>156</v>
      </c>
      <c r="C16" s="13">
        <v>5</v>
      </c>
      <c r="D16" s="13">
        <v>5</v>
      </c>
      <c r="E16" s="13">
        <v>5</v>
      </c>
      <c r="F16" s="13"/>
      <c r="G16" s="13">
        <v>5</v>
      </c>
      <c r="H16" s="13">
        <v>5</v>
      </c>
      <c r="I16" s="13">
        <v>5</v>
      </c>
      <c r="J16" s="13"/>
      <c r="K16" s="13"/>
      <c r="L16" s="13">
        <v>0</v>
      </c>
      <c r="M16" s="13"/>
      <c r="N16" s="13">
        <v>5</v>
      </c>
      <c r="O16" s="13">
        <v>5</v>
      </c>
      <c r="P16" s="13">
        <v>5</v>
      </c>
      <c r="Q16" s="13"/>
    </row>
    <row r="17" spans="1:17" ht="20.100000000000001" customHeight="1" x14ac:dyDescent="0.15">
      <c r="A17" s="4" t="s">
        <v>238</v>
      </c>
      <c r="B17" s="3" t="s">
        <v>158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24.95" customHeight="1" x14ac:dyDescent="0.15">
      <c r="A18" s="4" t="s">
        <v>246</v>
      </c>
      <c r="B18" s="3"/>
      <c r="C18" s="5">
        <v>1</v>
      </c>
      <c r="D18" s="5">
        <v>1</v>
      </c>
      <c r="E18" s="5">
        <v>1</v>
      </c>
      <c r="F18" s="5"/>
      <c r="G18" s="5">
        <v>1</v>
      </c>
      <c r="H18" s="5">
        <v>1</v>
      </c>
      <c r="I18" s="5">
        <v>1</v>
      </c>
      <c r="J18" s="5"/>
      <c r="K18" s="5"/>
      <c r="L18" s="5"/>
      <c r="M18" s="5"/>
      <c r="N18" s="5">
        <v>1</v>
      </c>
      <c r="O18" s="5">
        <v>1</v>
      </c>
      <c r="P18" s="5">
        <v>1</v>
      </c>
      <c r="Q18" s="5"/>
    </row>
    <row r="19" spans="1:17" ht="24.95" customHeight="1" x14ac:dyDescent="0.15">
      <c r="A19" s="4" t="s">
        <v>247</v>
      </c>
      <c r="B19" s="3"/>
      <c r="C19" s="5">
        <v>1</v>
      </c>
      <c r="D19" s="5">
        <v>1</v>
      </c>
      <c r="E19" s="5">
        <v>1</v>
      </c>
      <c r="F19" s="5"/>
      <c r="G19" s="5">
        <v>1</v>
      </c>
      <c r="H19" s="5">
        <v>1</v>
      </c>
      <c r="I19" s="5">
        <v>1</v>
      </c>
      <c r="J19" s="5"/>
      <c r="K19" s="5"/>
      <c r="L19" s="5">
        <v>0</v>
      </c>
      <c r="M19" s="5"/>
      <c r="N19" s="5">
        <v>1</v>
      </c>
      <c r="O19" s="5">
        <v>1</v>
      </c>
      <c r="P19" s="5">
        <v>1</v>
      </c>
      <c r="Q19" s="5"/>
    </row>
    <row r="20" spans="1:17" ht="24.95" customHeight="1" x14ac:dyDescent="0.15">
      <c r="A20" s="4" t="s">
        <v>248</v>
      </c>
      <c r="B20" s="3"/>
      <c r="C20" s="5">
        <v>3</v>
      </c>
      <c r="D20" s="5">
        <v>3</v>
      </c>
      <c r="E20" s="5">
        <v>3</v>
      </c>
      <c r="F20" s="5"/>
      <c r="G20" s="5">
        <v>3</v>
      </c>
      <c r="H20" s="5">
        <v>3</v>
      </c>
      <c r="I20" s="5">
        <v>3</v>
      </c>
      <c r="J20" s="5"/>
      <c r="K20" s="5"/>
      <c r="L20" s="5"/>
      <c r="M20" s="5"/>
      <c r="N20" s="5">
        <v>3</v>
      </c>
      <c r="O20" s="5">
        <v>3</v>
      </c>
      <c r="P20" s="5">
        <v>3</v>
      </c>
      <c r="Q20" s="5"/>
    </row>
    <row r="21" spans="1:17" ht="20.100000000000001" customHeight="1" x14ac:dyDescent="0.15">
      <c r="A21" s="12" t="s">
        <v>101</v>
      </c>
      <c r="B21" s="15" t="s">
        <v>102</v>
      </c>
      <c r="C21" s="13">
        <f>VLOOKUP("Основной персонал, всего",A:U,3,0) + VLOOKUP("Вспомогательный персонал, всего",A:U,3,0) + VLOOKUP("Административно-управленческий персонал, всего",A:U,3,0)</f>
        <v>196.3</v>
      </c>
      <c r="D21" s="13">
        <f>VLOOKUP("Основной персонал, всего",A:U,4,0) + VLOOKUP("Вспомогательный персонал, всего",A:U,4,0) + VLOOKUP("Административно-управленческий персонал, всего",A:U,4,0)</f>
        <v>196.3</v>
      </c>
      <c r="E21" s="13">
        <f>VLOOKUP("Основной персонал, всего",A:U,5,0) + VLOOKUP("Вспомогательный персонал, всего",A:U,5,0) + VLOOKUP("Административно-управленческий персонал, всего",A:U,5,0)</f>
        <v>196.3</v>
      </c>
      <c r="F21" s="13">
        <f>VLOOKUP("Основной персонал, всего",A:U,6,0) + VLOOKUP("Вспомогательный персонал, всего",A:U,6,0) + VLOOKUP("Административно-управленческий персонал, всего",A:U,6,0)</f>
        <v>0</v>
      </c>
      <c r="G21" s="13">
        <f>VLOOKUP("Основной персонал, всего",A:U,7,0) + VLOOKUP("Вспомогательный персонал, всего",A:U,7,0) + VLOOKUP("Административно-управленческий персонал, всего",A:U,7,0)</f>
        <v>102.4</v>
      </c>
      <c r="H21" s="13">
        <f>VLOOKUP("Основной персонал, всего",A:U,8,0) + VLOOKUP("Вспомогательный персонал, всего",A:U,8,0) + VLOOKUP("Административно-управленческий персонал, всего",A:U,8,0)</f>
        <v>102.4</v>
      </c>
      <c r="I21" s="13">
        <f>VLOOKUP("Основной персонал, всего",A:U,9,0) + VLOOKUP("Вспомогательный персонал, всего",A:U,9,0) + VLOOKUP("Административно-управленческий персонал, всего",A:U,9,0)</f>
        <v>102.4</v>
      </c>
      <c r="J21" s="13">
        <f>VLOOKUP("Основной персонал, всего",A:U,10,0) + VLOOKUP("Вспомогательный персонал, всего",A:U,10,0) + VLOOKUP("Административно-управленческий персонал, всего",A:U,10,0)</f>
        <v>0</v>
      </c>
      <c r="K21" s="13">
        <f>VLOOKUP("Основной персонал, всего",A:U,11,0) + VLOOKUP("Вспомогательный персонал, всего",A:U,11,0) + VLOOKUP("Административно-управленческий персонал, всего",A:U,11,0)</f>
        <v>0</v>
      </c>
      <c r="L21" s="13">
        <f>VLOOKUP("Основной персонал, всего",A:U,12,0) + VLOOKUP("Вспомогательный персонал, всего",A:U,12,0) + VLOOKUP("Административно-управленческий персонал, всего",A:U,12,0)</f>
        <v>0</v>
      </c>
      <c r="M21" s="13">
        <f>VLOOKUP("Основной персонал, всего",A:U,13,0) + VLOOKUP("Вспомогательный персонал, всего",A:U,13,0) + VLOOKUP("Административно-управленческий персонал, всего",A:U,13,0)</f>
        <v>0</v>
      </c>
      <c r="N21" s="13">
        <f>VLOOKUP("Основной персонал, всего",A:U,14,0) + VLOOKUP("Вспомогательный персонал, всего",A:U,14,0) + VLOOKUP("Административно-управленческий персонал, всего",A:U,14,0)</f>
        <v>197.1</v>
      </c>
      <c r="O21" s="13">
        <f>VLOOKUP("Основной персонал, всего",A:U,15,0) + VLOOKUP("Вспомогательный персонал, всего",A:U,15,0) + VLOOKUP("Административно-управленческий персонал, всего",A:U,15,0)</f>
        <v>197.1</v>
      </c>
      <c r="P21" s="13">
        <f>VLOOKUP("Основной персонал, всего",A:U,16,0) + VLOOKUP("Вспомогательный персонал, всего",A:U,16,0) + VLOOKUP("Административно-управленческий персонал, всего",A:U,16,0)</f>
        <v>197.1</v>
      </c>
      <c r="Q21" s="13">
        <f>VLOOKUP("Основной персонал, всего",A:U,17,0) + VLOOKUP("Вспомогательный персонал, всего",A:U,17,0) + VLOOKUP("Административно-управленческий персонал, всего",A:U,17,0)</f>
        <v>0</v>
      </c>
    </row>
  </sheetData>
  <sheetProtection sheet="1" objects="1" scenarios="1"/>
  <mergeCells count="30">
    <mergeCell ref="Q5:Q7"/>
    <mergeCell ref="D6:D7"/>
    <mergeCell ref="H6:H7"/>
    <mergeCell ref="I6:I7"/>
    <mergeCell ref="L5:L7"/>
    <mergeCell ref="M5:M7"/>
    <mergeCell ref="N5:N7"/>
    <mergeCell ref="O5:O7"/>
    <mergeCell ref="P5:P7"/>
    <mergeCell ref="E5:E7"/>
    <mergeCell ref="F5:F7"/>
    <mergeCell ref="H5:I5"/>
    <mergeCell ref="J5:J7"/>
    <mergeCell ref="K5:K7"/>
    <mergeCell ref="A1:Q1"/>
    <mergeCell ref="A2:Q2"/>
    <mergeCell ref="A3:A7"/>
    <mergeCell ref="B3:B7"/>
    <mergeCell ref="C3:F3"/>
    <mergeCell ref="G3:K3"/>
    <mergeCell ref="L3:M3"/>
    <mergeCell ref="N3:Q3"/>
    <mergeCell ref="C4:D4"/>
    <mergeCell ref="E4:F4"/>
    <mergeCell ref="G4:G7"/>
    <mergeCell ref="H4:K4"/>
    <mergeCell ref="L4:M4"/>
    <mergeCell ref="N4:O4"/>
    <mergeCell ref="P4:Q4"/>
    <mergeCell ref="C5:C7"/>
  </mergeCells>
  <phoneticPr fontId="0" type="noConversion"/>
  <pageMargins left="0.4" right="0.4" top="0.4" bottom="0.4" header="0.1" footer="0.1"/>
  <pageSetup paperSize="9" scale="32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sqref="A1:P1"/>
    </sheetView>
  </sheetViews>
  <sheetFormatPr defaultRowHeight="10.5" x14ac:dyDescent="0.15"/>
  <cols>
    <col min="1" max="1" width="66.85546875" customWidth="1"/>
    <col min="2" max="16" width="24.85546875" customWidth="1"/>
  </cols>
  <sheetData>
    <row r="1" spans="1:16" ht="50.1" customHeight="1" x14ac:dyDescent="0.15">
      <c r="A1" s="1" t="s">
        <v>249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0" customHeight="1" x14ac:dyDescent="0.15">
      <c r="A2" s="23" t="s">
        <v>250</v>
      </c>
      <c r="B2" s="23" t="s">
        <v>74</v>
      </c>
      <c r="C2" s="23" t="s">
        <v>251</v>
      </c>
      <c r="D2" s="23"/>
      <c r="E2" s="23"/>
      <c r="F2" s="23"/>
      <c r="G2" s="23"/>
      <c r="H2" s="23"/>
      <c r="I2" s="23" t="s">
        <v>252</v>
      </c>
      <c r="J2" s="23"/>
      <c r="K2" s="23" t="s">
        <v>253</v>
      </c>
      <c r="L2" s="23"/>
      <c r="M2" s="23"/>
      <c r="N2" s="23"/>
      <c r="O2" s="23"/>
      <c r="P2" s="23"/>
    </row>
    <row r="3" spans="1:16" ht="30" customHeight="1" x14ac:dyDescent="0.15">
      <c r="A3" s="23"/>
      <c r="B3" s="23"/>
      <c r="C3" s="23" t="s">
        <v>80</v>
      </c>
      <c r="D3" s="23" t="s">
        <v>187</v>
      </c>
      <c r="E3" s="23"/>
      <c r="F3" s="23"/>
      <c r="G3" s="23"/>
      <c r="H3" s="23"/>
      <c r="I3" s="23" t="s">
        <v>187</v>
      </c>
      <c r="J3" s="23"/>
      <c r="K3" s="23" t="s">
        <v>187</v>
      </c>
      <c r="L3" s="23"/>
      <c r="M3" s="23"/>
      <c r="N3" s="23"/>
      <c r="O3" s="23"/>
      <c r="P3" s="23"/>
    </row>
    <row r="4" spans="1:16" ht="30" customHeight="1" x14ac:dyDescent="0.15">
      <c r="A4" s="23"/>
      <c r="B4" s="23"/>
      <c r="C4" s="23"/>
      <c r="D4" s="23" t="s">
        <v>230</v>
      </c>
      <c r="E4" s="23"/>
      <c r="F4" s="23"/>
      <c r="G4" s="23" t="s">
        <v>254</v>
      </c>
      <c r="H4" s="23" t="s">
        <v>232</v>
      </c>
      <c r="I4" s="23" t="s">
        <v>255</v>
      </c>
      <c r="J4" s="23" t="s">
        <v>256</v>
      </c>
      <c r="K4" s="23" t="s">
        <v>230</v>
      </c>
      <c r="L4" s="23"/>
      <c r="M4" s="23"/>
      <c r="N4" s="23"/>
      <c r="O4" s="23"/>
      <c r="P4" s="23"/>
    </row>
    <row r="5" spans="1:16" ht="30" customHeight="1" x14ac:dyDescent="0.15">
      <c r="A5" s="23"/>
      <c r="B5" s="23"/>
      <c r="C5" s="23"/>
      <c r="D5" s="23" t="s">
        <v>80</v>
      </c>
      <c r="E5" s="23" t="s">
        <v>257</v>
      </c>
      <c r="F5" s="23"/>
      <c r="G5" s="23"/>
      <c r="H5" s="23"/>
      <c r="I5" s="23"/>
      <c r="J5" s="23"/>
      <c r="K5" s="23" t="s">
        <v>258</v>
      </c>
      <c r="L5" s="23" t="s">
        <v>259</v>
      </c>
      <c r="M5" s="23" t="s">
        <v>260</v>
      </c>
      <c r="N5" s="23"/>
      <c r="O5" s="23" t="s">
        <v>261</v>
      </c>
      <c r="P5" s="23" t="s">
        <v>262</v>
      </c>
    </row>
    <row r="6" spans="1:16" ht="30" customHeight="1" x14ac:dyDescent="0.15">
      <c r="A6" s="23"/>
      <c r="B6" s="23"/>
      <c r="C6" s="23"/>
      <c r="D6" s="23"/>
      <c r="E6" s="23" t="s">
        <v>263</v>
      </c>
      <c r="F6" s="23" t="s">
        <v>264</v>
      </c>
      <c r="G6" s="23"/>
      <c r="H6" s="23"/>
      <c r="I6" s="23"/>
      <c r="J6" s="23"/>
      <c r="K6" s="23"/>
      <c r="L6" s="23"/>
      <c r="M6" s="23" t="s">
        <v>187</v>
      </c>
      <c r="N6" s="23"/>
      <c r="O6" s="23"/>
      <c r="P6" s="23"/>
    </row>
    <row r="7" spans="1:16" ht="39.950000000000003" customHeight="1" x14ac:dyDescent="0.1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3" t="s">
        <v>265</v>
      </c>
      <c r="N7" s="3" t="s">
        <v>266</v>
      </c>
      <c r="O7" s="23"/>
      <c r="P7" s="23"/>
    </row>
    <row r="8" spans="1:16" ht="20.100000000000001" customHeight="1" x14ac:dyDescent="0.15">
      <c r="A8" s="3" t="s">
        <v>17</v>
      </c>
      <c r="B8" s="3" t="s">
        <v>19</v>
      </c>
      <c r="C8" s="3" t="s">
        <v>22</v>
      </c>
      <c r="D8" s="3" t="s">
        <v>24</v>
      </c>
      <c r="E8" s="3" t="s">
        <v>27</v>
      </c>
      <c r="F8" s="3" t="s">
        <v>30</v>
      </c>
      <c r="G8" s="3" t="s">
        <v>32</v>
      </c>
      <c r="H8" s="3" t="s">
        <v>35</v>
      </c>
      <c r="I8" s="3" t="s">
        <v>38</v>
      </c>
      <c r="J8" s="3" t="s">
        <v>41</v>
      </c>
      <c r="K8" s="3" t="s">
        <v>43</v>
      </c>
      <c r="L8" s="3" t="s">
        <v>45</v>
      </c>
      <c r="M8" s="3" t="s">
        <v>47</v>
      </c>
      <c r="N8" s="3" t="s">
        <v>50</v>
      </c>
      <c r="O8" s="3" t="s">
        <v>52</v>
      </c>
      <c r="P8" s="3" t="s">
        <v>54</v>
      </c>
    </row>
    <row r="9" spans="1:16" ht="20.100000000000001" customHeight="1" x14ac:dyDescent="0.15">
      <c r="A9" s="14" t="s">
        <v>267</v>
      </c>
      <c r="B9" s="3" t="s">
        <v>84</v>
      </c>
      <c r="C9" s="13">
        <f>D9+G9+H9</f>
        <v>30362000</v>
      </c>
      <c r="D9" s="13">
        <v>30362000</v>
      </c>
      <c r="E9" s="13">
        <v>30362000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29482000</v>
      </c>
      <c r="L9" s="13">
        <v>880000</v>
      </c>
      <c r="M9" s="13">
        <v>0</v>
      </c>
      <c r="N9" s="13">
        <v>0</v>
      </c>
      <c r="O9" s="13">
        <v>0</v>
      </c>
      <c r="P9" s="13">
        <v>0</v>
      </c>
    </row>
    <row r="10" spans="1:16" ht="20.100000000000001" customHeight="1" x14ac:dyDescent="0.15">
      <c r="A10" s="4" t="s">
        <v>238</v>
      </c>
      <c r="B10" s="3" t="s">
        <v>239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1.95" customHeight="1" x14ac:dyDescent="0.15">
      <c r="A11" s="4" t="s">
        <v>240</v>
      </c>
      <c r="B11" s="3"/>
      <c r="C11" s="5">
        <f>D11+G11+H11</f>
        <v>30362000</v>
      </c>
      <c r="D11" s="5">
        <v>30362000</v>
      </c>
      <c r="E11" s="5">
        <v>30362000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29482000</v>
      </c>
      <c r="L11" s="5">
        <v>880000</v>
      </c>
      <c r="M11" s="5">
        <v>0</v>
      </c>
      <c r="N11" s="5">
        <v>0</v>
      </c>
      <c r="O11" s="5">
        <v>0</v>
      </c>
      <c r="P11" s="5">
        <v>0</v>
      </c>
    </row>
    <row r="12" spans="1:16" ht="20.100000000000001" customHeight="1" x14ac:dyDescent="0.15">
      <c r="A12" s="14" t="s">
        <v>268</v>
      </c>
      <c r="B12" s="3" t="s">
        <v>94</v>
      </c>
      <c r="C12" s="13">
        <f>D12+G12+H12</f>
        <v>31107200</v>
      </c>
      <c r="D12" s="13">
        <v>31107200</v>
      </c>
      <c r="E12" s="13">
        <v>31107200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31107200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</row>
    <row r="13" spans="1:16" ht="20.100000000000001" customHeight="1" x14ac:dyDescent="0.15">
      <c r="A13" s="4" t="s">
        <v>238</v>
      </c>
      <c r="B13" s="3" t="s">
        <v>242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21.95" customHeight="1" x14ac:dyDescent="0.15">
      <c r="A14" s="4" t="s">
        <v>243</v>
      </c>
      <c r="B14" s="3"/>
      <c r="C14" s="5">
        <f>D14+G14+H14</f>
        <v>27390200</v>
      </c>
      <c r="D14" s="5">
        <v>27390200</v>
      </c>
      <c r="E14" s="5">
        <v>27390200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27390200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</row>
    <row r="15" spans="1:16" ht="21.95" customHeight="1" x14ac:dyDescent="0.15">
      <c r="A15" s="4" t="s">
        <v>244</v>
      </c>
      <c r="B15" s="3"/>
      <c r="C15" s="5">
        <f>D15+G15+H15</f>
        <v>3717000</v>
      </c>
      <c r="D15" s="5">
        <v>3717000</v>
      </c>
      <c r="E15" s="5">
        <v>3717000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3717000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</row>
    <row r="16" spans="1:16" ht="20.100000000000001" customHeight="1" x14ac:dyDescent="0.15">
      <c r="A16" s="14" t="s">
        <v>269</v>
      </c>
      <c r="B16" s="3" t="s">
        <v>156</v>
      </c>
      <c r="C16" s="13">
        <f>D16+G16+H16</f>
        <v>4503800</v>
      </c>
      <c r="D16" s="13">
        <v>4503800</v>
      </c>
      <c r="E16" s="13">
        <v>4503800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4503800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</row>
    <row r="17" spans="1:16" ht="20.100000000000001" customHeight="1" x14ac:dyDescent="0.15">
      <c r="A17" s="4" t="s">
        <v>238</v>
      </c>
      <c r="B17" s="3" t="s">
        <v>158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21.95" customHeight="1" x14ac:dyDescent="0.15">
      <c r="A18" s="4" t="s">
        <v>246</v>
      </c>
      <c r="B18" s="3"/>
      <c r="C18" s="5">
        <f>D18+G18+H18</f>
        <v>825600</v>
      </c>
      <c r="D18" s="5">
        <v>825600</v>
      </c>
      <c r="E18" s="5">
        <v>825600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825600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</row>
    <row r="19" spans="1:16" ht="21.95" customHeight="1" x14ac:dyDescent="0.15">
      <c r="A19" s="4" t="s">
        <v>247</v>
      </c>
      <c r="B19" s="3"/>
      <c r="C19" s="5">
        <f>D19+G19+H19</f>
        <v>1133000</v>
      </c>
      <c r="D19" s="5">
        <v>1133000</v>
      </c>
      <c r="E19" s="5">
        <v>1133000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1133000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</row>
    <row r="20" spans="1:16" ht="21.95" customHeight="1" x14ac:dyDescent="0.15">
      <c r="A20" s="4" t="s">
        <v>248</v>
      </c>
      <c r="B20" s="3"/>
      <c r="C20" s="5">
        <f>D20+G20+H20</f>
        <v>2545200</v>
      </c>
      <c r="D20" s="5">
        <v>2545200</v>
      </c>
      <c r="E20" s="5">
        <v>2545200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2545200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</row>
    <row r="21" spans="1:16" ht="20.100000000000001" customHeight="1" x14ac:dyDescent="0.15">
      <c r="A21" s="12" t="s">
        <v>101</v>
      </c>
      <c r="B21" s="15" t="s">
        <v>102</v>
      </c>
      <c r="C21" s="13">
        <f>VLOOKUP("1000",$B:$Z,2,0) + VLOOKUP("2000",$B:$Z,2,0) + VLOOKUP("3000",$B:$Z,2,0)</f>
        <v>65973000</v>
      </c>
      <c r="D21" s="13">
        <f>VLOOKUP("1000",$B:$Z,3,0) + VLOOKUP("2000",$B:$Z,3,0) + VLOOKUP("3000",$B:$Z,3,0)</f>
        <v>65973000</v>
      </c>
      <c r="E21" s="13">
        <f>VLOOKUP("1000",$B:$Z,4,0) + VLOOKUP("2000",$B:$Z,4,0) + VLOOKUP("3000",$B:$Z,4,0)</f>
        <v>65973000</v>
      </c>
      <c r="F21" s="13">
        <f>VLOOKUP("1000",$B:$Z,5,0) + VLOOKUP("2000",$B:$Z,5,0) + VLOOKUP("3000",$B:$Z,5,0)</f>
        <v>0</v>
      </c>
      <c r="G21" s="13">
        <f>VLOOKUP("1000",$B:$Z,6,0) + VLOOKUP("2000",$B:$Z,6,0) + VLOOKUP("3000",$B:$Z,6,0)</f>
        <v>0</v>
      </c>
      <c r="H21" s="13">
        <f>VLOOKUP("1000",$B:$Z,7,0) + VLOOKUP("2000",$B:$Z,7,0) + VLOOKUP("3000",$B:$Z,7,0)</f>
        <v>0</v>
      </c>
      <c r="I21" s="13">
        <f>VLOOKUP("1000",$B:$Z,8,0) + VLOOKUP("2000",$B:$Z,8,0) + VLOOKUP("3000",$B:$Z,8,0)</f>
        <v>0</v>
      </c>
      <c r="J21" s="13">
        <f>VLOOKUP("1000",$B:$Z,9,0) + VLOOKUP("2000",$B:$Z,9,0) + VLOOKUP("3000",$B:$Z,9,0)</f>
        <v>0</v>
      </c>
      <c r="K21" s="13">
        <f>VLOOKUP("1000",$B:$Z,10,0) + VLOOKUP("2000",$B:$Z,10,0) + VLOOKUP("3000",$B:$Z,10,0)</f>
        <v>65093000</v>
      </c>
      <c r="L21" s="13">
        <f>VLOOKUP("1000",$B:$Z,11,0) + VLOOKUP("2000",$B:$Z,11,0) + VLOOKUP("3000",$B:$Z,11,0)</f>
        <v>880000</v>
      </c>
      <c r="M21" s="13">
        <f>VLOOKUP("1000",$B:$Z,12,0) + VLOOKUP("2000",$B:$Z,12,0) + VLOOKUP("3000",$B:$Z,12,0)</f>
        <v>0</v>
      </c>
      <c r="N21" s="13">
        <f>VLOOKUP("1000",$B:$Z,13,0) + VLOOKUP("2000",$B:$Z,13,0) + VLOOKUP("3000",$B:$Z,13,0)</f>
        <v>0</v>
      </c>
      <c r="O21" s="13">
        <f>VLOOKUP("1000",$B:$Z,14,0) + VLOOKUP("2000",$B:$Z,14,0) + VLOOKUP("3000",$B:$Z,14,0)</f>
        <v>0</v>
      </c>
      <c r="P21" s="13">
        <f>VLOOKUP("1000",$B:$Z,15,0) + VLOOKUP("2000",$B:$Z,15,0) + VLOOKUP("3000",$B:$Z,15,0)</f>
        <v>0</v>
      </c>
    </row>
  </sheetData>
  <sheetProtection sheet="1" objects="1" scenarios="1"/>
  <mergeCells count="26">
    <mergeCell ref="O5:O7"/>
    <mergeCell ref="P5:P7"/>
    <mergeCell ref="E6:E7"/>
    <mergeCell ref="F6:F7"/>
    <mergeCell ref="M6:N6"/>
    <mergeCell ref="D5:D7"/>
    <mergeCell ref="E5:F5"/>
    <mergeCell ref="K5:K7"/>
    <mergeCell ref="L5:L7"/>
    <mergeCell ref="M5:N5"/>
    <mergeCell ref="A1:P1"/>
    <mergeCell ref="A2:A7"/>
    <mergeCell ref="B2:B7"/>
    <mergeCell ref="C2:H2"/>
    <mergeCell ref="I2:J2"/>
    <mergeCell ref="K2:P2"/>
    <mergeCell ref="C3:C7"/>
    <mergeCell ref="D3:H3"/>
    <mergeCell ref="I3:J3"/>
    <mergeCell ref="K3:P3"/>
    <mergeCell ref="D4:F4"/>
    <mergeCell ref="G4:G7"/>
    <mergeCell ref="H4:H7"/>
    <mergeCell ref="I4:I7"/>
    <mergeCell ref="J4:J7"/>
    <mergeCell ref="K4:P4"/>
  </mergeCells>
  <phoneticPr fontId="0" type="noConversion"/>
  <pageMargins left="0.4" right="0.4" top="0.4" bottom="0.4" header="0.1" footer="0.1"/>
  <pageSetup paperSize="9" scale="34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sqref="A1:A6"/>
    </sheetView>
  </sheetViews>
  <sheetFormatPr defaultRowHeight="10.5" x14ac:dyDescent="0.15"/>
  <cols>
    <col min="1" max="1" width="66.85546875" customWidth="1"/>
    <col min="2" max="14" width="24.85546875" customWidth="1"/>
  </cols>
  <sheetData>
    <row r="1" spans="1:14" ht="30" customHeight="1" x14ac:dyDescent="0.15">
      <c r="A1" s="23" t="s">
        <v>250</v>
      </c>
      <c r="B1" s="23" t="s">
        <v>74</v>
      </c>
      <c r="C1" s="23" t="s">
        <v>270</v>
      </c>
      <c r="D1" s="23"/>
      <c r="E1" s="23"/>
      <c r="F1" s="23"/>
      <c r="G1" s="23"/>
      <c r="H1" s="23"/>
      <c r="I1" s="23" t="s">
        <v>270</v>
      </c>
      <c r="J1" s="23"/>
      <c r="K1" s="23"/>
      <c r="L1" s="23"/>
      <c r="M1" s="23"/>
      <c r="N1" s="23"/>
    </row>
    <row r="2" spans="1:14" ht="30" customHeight="1" x14ac:dyDescent="0.15">
      <c r="A2" s="23"/>
      <c r="B2" s="23"/>
      <c r="C2" s="23" t="s">
        <v>187</v>
      </c>
      <c r="D2" s="23"/>
      <c r="E2" s="23"/>
      <c r="F2" s="23"/>
      <c r="G2" s="23"/>
      <c r="H2" s="23"/>
      <c r="I2" s="23" t="s">
        <v>187</v>
      </c>
      <c r="J2" s="23"/>
      <c r="K2" s="23"/>
      <c r="L2" s="23"/>
      <c r="M2" s="23"/>
      <c r="N2" s="23"/>
    </row>
    <row r="3" spans="1:14" ht="30" customHeight="1" x14ac:dyDescent="0.15">
      <c r="A3" s="23"/>
      <c r="B3" s="23"/>
      <c r="C3" s="23" t="s">
        <v>254</v>
      </c>
      <c r="D3" s="23"/>
      <c r="E3" s="23"/>
      <c r="F3" s="23"/>
      <c r="G3" s="23"/>
      <c r="H3" s="23"/>
      <c r="I3" s="23" t="s">
        <v>232</v>
      </c>
      <c r="J3" s="23"/>
      <c r="K3" s="23"/>
      <c r="L3" s="23"/>
      <c r="M3" s="23"/>
      <c r="N3" s="23"/>
    </row>
    <row r="4" spans="1:14" ht="30" customHeight="1" x14ac:dyDescent="0.15">
      <c r="A4" s="23"/>
      <c r="B4" s="23"/>
      <c r="C4" s="23" t="s">
        <v>258</v>
      </c>
      <c r="D4" s="23" t="s">
        <v>259</v>
      </c>
      <c r="E4" s="23" t="s">
        <v>260</v>
      </c>
      <c r="F4" s="23"/>
      <c r="G4" s="23" t="s">
        <v>261</v>
      </c>
      <c r="H4" s="23" t="s">
        <v>262</v>
      </c>
      <c r="I4" s="23" t="s">
        <v>258</v>
      </c>
      <c r="J4" s="23" t="s">
        <v>259</v>
      </c>
      <c r="K4" s="23" t="s">
        <v>260</v>
      </c>
      <c r="L4" s="23"/>
      <c r="M4" s="23" t="s">
        <v>261</v>
      </c>
      <c r="N4" s="23" t="s">
        <v>262</v>
      </c>
    </row>
    <row r="5" spans="1:14" ht="30" customHeight="1" x14ac:dyDescent="0.15">
      <c r="A5" s="23"/>
      <c r="B5" s="23"/>
      <c r="C5" s="23"/>
      <c r="D5" s="23"/>
      <c r="E5" s="23" t="s">
        <v>187</v>
      </c>
      <c r="F5" s="23"/>
      <c r="G5" s="23"/>
      <c r="H5" s="23"/>
      <c r="I5" s="23"/>
      <c r="J5" s="23"/>
      <c r="K5" s="23" t="s">
        <v>187</v>
      </c>
      <c r="L5" s="23"/>
      <c r="M5" s="23"/>
      <c r="N5" s="23"/>
    </row>
    <row r="6" spans="1:14" ht="30" customHeight="1" x14ac:dyDescent="0.15">
      <c r="A6" s="23"/>
      <c r="B6" s="23"/>
      <c r="C6" s="23"/>
      <c r="D6" s="23"/>
      <c r="E6" s="3" t="s">
        <v>265</v>
      </c>
      <c r="F6" s="3" t="s">
        <v>266</v>
      </c>
      <c r="G6" s="23"/>
      <c r="H6" s="23"/>
      <c r="I6" s="23"/>
      <c r="J6" s="23"/>
      <c r="K6" s="3" t="s">
        <v>265</v>
      </c>
      <c r="L6" s="3" t="s">
        <v>266</v>
      </c>
      <c r="M6" s="23"/>
      <c r="N6" s="23"/>
    </row>
    <row r="7" spans="1:14" ht="20.100000000000001" customHeight="1" x14ac:dyDescent="0.15">
      <c r="A7" s="3" t="s">
        <v>17</v>
      </c>
      <c r="B7" s="3" t="s">
        <v>19</v>
      </c>
      <c r="C7" s="3" t="s">
        <v>22</v>
      </c>
      <c r="D7" s="3" t="s">
        <v>24</v>
      </c>
      <c r="E7" s="3" t="s">
        <v>27</v>
      </c>
      <c r="F7" s="3" t="s">
        <v>30</v>
      </c>
      <c r="G7" s="3" t="s">
        <v>32</v>
      </c>
      <c r="H7" s="3" t="s">
        <v>35</v>
      </c>
      <c r="I7" s="3" t="s">
        <v>38</v>
      </c>
      <c r="J7" s="3" t="s">
        <v>41</v>
      </c>
      <c r="K7" s="3" t="s">
        <v>43</v>
      </c>
      <c r="L7" s="3" t="s">
        <v>45</v>
      </c>
      <c r="M7" s="3" t="s">
        <v>47</v>
      </c>
      <c r="N7" s="3" t="s">
        <v>50</v>
      </c>
    </row>
    <row r="8" spans="1:14" ht="20.100000000000001" customHeight="1" x14ac:dyDescent="0.15">
      <c r="A8" s="14" t="s">
        <v>267</v>
      </c>
      <c r="B8" s="3" t="s">
        <v>84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</row>
    <row r="9" spans="1:14" ht="20.100000000000001" customHeight="1" x14ac:dyDescent="0.15">
      <c r="A9" s="4" t="s">
        <v>238</v>
      </c>
      <c r="B9" s="3" t="s">
        <v>239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0.100000000000001" customHeight="1" x14ac:dyDescent="0.15">
      <c r="A10" s="4" t="s">
        <v>240</v>
      </c>
      <c r="B10" s="3"/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20.100000000000001" customHeight="1" x14ac:dyDescent="0.15">
      <c r="A11" s="14" t="s">
        <v>268</v>
      </c>
      <c r="B11" s="3" t="s">
        <v>94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</row>
    <row r="12" spans="1:14" ht="20.100000000000001" customHeight="1" x14ac:dyDescent="0.15">
      <c r="A12" s="4" t="s">
        <v>238</v>
      </c>
      <c r="B12" s="3" t="s">
        <v>242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20.100000000000001" customHeight="1" x14ac:dyDescent="0.15">
      <c r="A13" s="4" t="s">
        <v>243</v>
      </c>
      <c r="B13" s="3"/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</row>
    <row r="14" spans="1:14" ht="20.100000000000001" customHeight="1" x14ac:dyDescent="0.15">
      <c r="A14" s="4" t="s">
        <v>244</v>
      </c>
      <c r="B14" s="3"/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</row>
    <row r="15" spans="1:14" ht="20.100000000000001" customHeight="1" x14ac:dyDescent="0.15">
      <c r="A15" s="14" t="s">
        <v>269</v>
      </c>
      <c r="B15" s="3" t="s">
        <v>156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</row>
    <row r="16" spans="1:14" ht="20.100000000000001" customHeight="1" x14ac:dyDescent="0.15">
      <c r="A16" s="4" t="s">
        <v>238</v>
      </c>
      <c r="B16" s="3" t="s">
        <v>158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20.100000000000001" customHeight="1" x14ac:dyDescent="0.15">
      <c r="A17" s="4" t="s">
        <v>246</v>
      </c>
      <c r="B17" s="3"/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</row>
    <row r="18" spans="1:14" ht="20.100000000000001" customHeight="1" x14ac:dyDescent="0.15">
      <c r="A18" s="4" t="s">
        <v>247</v>
      </c>
      <c r="B18" s="3"/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</row>
    <row r="19" spans="1:14" ht="20.100000000000001" customHeight="1" x14ac:dyDescent="0.15">
      <c r="A19" s="4" t="s">
        <v>248</v>
      </c>
      <c r="B19" s="3"/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</row>
    <row r="20" spans="1:14" ht="20.100000000000001" customHeight="1" x14ac:dyDescent="0.15">
      <c r="A20" s="12" t="s">
        <v>101</v>
      </c>
      <c r="B20" s="15" t="s">
        <v>102</v>
      </c>
      <c r="C20" s="13">
        <f>VLOOKUP("1000",$B:$Z,2,0) + VLOOKUP("2000",$B:$Z,2,0) + VLOOKUP("3000",$B:$Z,2,0)</f>
        <v>0</v>
      </c>
      <c r="D20" s="13">
        <f>VLOOKUP("1000",$B:$Z,3,0) + VLOOKUP("2000",$B:$Z,3,0) + VLOOKUP("3000",$B:$Z,3,0)</f>
        <v>0</v>
      </c>
      <c r="E20" s="13">
        <f>VLOOKUP("1000",$B:$Z,4,0) + VLOOKUP("2000",$B:$Z,4,0) + VLOOKUP("3000",$B:$Z,4,0)</f>
        <v>0</v>
      </c>
      <c r="F20" s="13">
        <f>VLOOKUP("1000",$B:$Z,5,0) + VLOOKUP("2000",$B:$Z,5,0) + VLOOKUP("3000",$B:$Z,5,0)</f>
        <v>0</v>
      </c>
      <c r="G20" s="13">
        <f>VLOOKUP("1000",$B:$Z,6,0) + VLOOKUP("2000",$B:$Z,6,0) + VLOOKUP("3000",$B:$Z,6,0)</f>
        <v>0</v>
      </c>
      <c r="H20" s="13">
        <f>VLOOKUP("1000",$B:$Z,7,0) + VLOOKUP("2000",$B:$Z,7,0) + VLOOKUP("3000",$B:$Z,7,0)</f>
        <v>0</v>
      </c>
      <c r="I20" s="13">
        <f>VLOOKUP("1000",$B:$Z,8,0) + VLOOKUP("2000",$B:$Z,8,0) + VLOOKUP("3000",$B:$Z,8,0)</f>
        <v>0</v>
      </c>
      <c r="J20" s="13">
        <f>VLOOKUP("1000",$B:$Z,9,0) + VLOOKUP("2000",$B:$Z,9,0) + VLOOKUP("3000",$B:$Z,9,0)</f>
        <v>0</v>
      </c>
      <c r="K20" s="13">
        <f>VLOOKUP("1000",$B:$Z,10,0) + VLOOKUP("2000",$B:$Z,10,0) + VLOOKUP("3000",$B:$Z,10,0)</f>
        <v>0</v>
      </c>
      <c r="L20" s="13">
        <f>VLOOKUP("1000",$B:$Z,11,0) + VLOOKUP("2000",$B:$Z,11,0) + VLOOKUP("3000",$B:$Z,11,0)</f>
        <v>0</v>
      </c>
      <c r="M20" s="13">
        <f>VLOOKUP("1000",$B:$Z,12,0) + VLOOKUP("2000",$B:$Z,12,0) + VLOOKUP("3000",$B:$Z,12,0)</f>
        <v>0</v>
      </c>
      <c r="N20" s="13">
        <f>VLOOKUP("1000",$B:$Z,13,0) + VLOOKUP("2000",$B:$Z,13,0) + VLOOKUP("3000",$B:$Z,13,0)</f>
        <v>0</v>
      </c>
    </row>
  </sheetData>
  <sheetProtection sheet="1" objects="1" scenarios="1"/>
  <mergeCells count="20">
    <mergeCell ref="M4:M6"/>
    <mergeCell ref="N4:N6"/>
    <mergeCell ref="E5:F5"/>
    <mergeCell ref="K5:L5"/>
    <mergeCell ref="A1:A6"/>
    <mergeCell ref="B1:B6"/>
    <mergeCell ref="C1:H1"/>
    <mergeCell ref="I1:N1"/>
    <mergeCell ref="C2:H2"/>
    <mergeCell ref="I2:N2"/>
    <mergeCell ref="C3:H3"/>
    <mergeCell ref="I3:N3"/>
    <mergeCell ref="C4:C6"/>
    <mergeCell ref="D4:D6"/>
    <mergeCell ref="E4:F4"/>
    <mergeCell ref="G4:G6"/>
    <mergeCell ref="H4:H6"/>
    <mergeCell ref="I4:I6"/>
    <mergeCell ref="J4:J6"/>
    <mergeCell ref="K4:L4"/>
  </mergeCells>
  <phoneticPr fontId="0" type="noConversion"/>
  <pageMargins left="0.4" right="0.4" top="0.4" bottom="0.4" header="0.1" footer="0.1"/>
  <pageSetup paperSize="9" scale="3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Титульный лист</vt:lpstr>
      <vt:lpstr>1.1</vt:lpstr>
      <vt:lpstr>1.2</vt:lpstr>
      <vt:lpstr>1.3</vt:lpstr>
      <vt:lpstr>1.4</vt:lpstr>
      <vt:lpstr>1.5</vt:lpstr>
      <vt:lpstr>1.6 (1)</vt:lpstr>
      <vt:lpstr>1.6 (2)</vt:lpstr>
      <vt:lpstr>1.6 (3)</vt:lpstr>
      <vt:lpstr>1.6 (4)</vt:lpstr>
      <vt:lpstr>1.7</vt:lpstr>
      <vt:lpstr>1.8.1</vt:lpstr>
      <vt:lpstr>1.8.2</vt:lpstr>
      <vt:lpstr>1.9</vt:lpstr>
      <vt:lpstr>2.1 (1)</vt:lpstr>
      <vt:lpstr>2.1 (2)</vt:lpstr>
      <vt:lpstr>2.2</vt:lpstr>
      <vt:lpstr>2.3 (1)</vt:lpstr>
      <vt:lpstr>2.4</vt:lpstr>
      <vt:lpstr>2.5 (1)</vt:lpstr>
      <vt:lpstr>2.5 (2)</vt:lpstr>
      <vt:lpstr>2.5 (3)</vt:lpstr>
      <vt:lpstr>2.5 (4)</vt:lpstr>
      <vt:lpstr>2.6 (1)</vt:lpstr>
      <vt:lpstr>2.6 (2)</vt:lpstr>
      <vt:lpstr>2.6 (3)</vt:lpstr>
      <vt:lpstr>2.6 (4)</vt:lpstr>
      <vt:lpstr>2.7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2025-03-07T06:53:07Z</cp:lastPrinted>
  <dcterms:created xsi:type="dcterms:W3CDTF">2025-03-07T06:43:09Z</dcterms:created>
  <dcterms:modified xsi:type="dcterms:W3CDTF">2025-03-07T06:53:16Z</dcterms:modified>
</cp:coreProperties>
</file>