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Титульный лист" sheetId="1" r:id="rId1"/>
    <sheet name="1.1" sheetId="2" r:id="rId2"/>
    <sheet name="1.2" sheetId="3" r:id="rId3"/>
    <sheet name="1.3" sheetId="4" r:id="rId4"/>
    <sheet name="1.4" sheetId="5" r:id="rId5"/>
    <sheet name="1.5" sheetId="6" r:id="rId6"/>
    <sheet name="1.6 (1)" sheetId="7" r:id="rId7"/>
    <sheet name="1.6 (2)" sheetId="8" r:id="rId8"/>
    <sheet name="1.6 (3)" sheetId="9" r:id="rId9"/>
    <sheet name="1.6 (4)" sheetId="10" r:id="rId10"/>
    <sheet name="1.7" sheetId="11" r:id="rId11"/>
    <sheet name="1.8.1" sheetId="12" r:id="rId12"/>
    <sheet name="1.8.2" sheetId="13" r:id="rId13"/>
    <sheet name="1.9" sheetId="14" r:id="rId14"/>
    <sheet name="2.1 (1)" sheetId="15" r:id="rId15"/>
    <sheet name="2.1 (2)" sheetId="16" r:id="rId16"/>
    <sheet name="2.2" sheetId="17" r:id="rId17"/>
    <sheet name="2.3 (1)" sheetId="18" r:id="rId18"/>
    <sheet name="2.4" sheetId="19" r:id="rId19"/>
    <sheet name="2.5 (1)" sheetId="20" r:id="rId20"/>
    <sheet name="2.5 (2)" sheetId="21" r:id="rId21"/>
    <sheet name="2.5 (3)" sheetId="22" r:id="rId22"/>
    <sheet name="2.5 (4)" sheetId="23" r:id="rId23"/>
    <sheet name="2.6 (1)" sheetId="24" r:id="rId24"/>
    <sheet name="2.6 (2)" sheetId="25" r:id="rId25"/>
    <sheet name="2.6 (3)" sheetId="26" r:id="rId26"/>
    <sheet name="2.6 (4)" sheetId="27" r:id="rId27"/>
    <sheet name="2.7" sheetId="28" r:id="rId28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<sst xmlns="http://schemas.openxmlformats.org/spreadsheetml/2006/main">
  <si>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Отчет
о деятельности государственного учреждения
Рязанской области, подведомственного министерству
образования и молодежной политики Рязанской области,
и об использовании закрепленного за ним имущества</t>
  </si>
  <si>
    <t>за 2023 г.</t>
  </si>
  <si>
    <t>КОДЫ</t>
  </si>
  <si>
    <t>Дата</t>
  </si>
  <si>
    <t>13.02.24</t>
  </si>
  <si>
    <t>Учреждение</t>
  </si>
  <si>
    <t>Областное государственное бюджетное общеобразовательное учреждение "Елатомская школа-интернат для детей-сирот и детей, оставшихся без попечения родителей"</t>
  </si>
  <si>
    <t>ИНН</t>
  </si>
  <si>
    <t>6204003561</t>
  </si>
  <si>
    <t>Орган, осуществляющий функции и полномочия учредителя</t>
  </si>
  <si>
    <t>Министерство образования Рязанской области</t>
  </si>
  <si>
    <t>КПП</t>
  </si>
  <si>
    <t>620401001</t>
  </si>
  <si>
    <t>глава по БК</t>
  </si>
  <si>
    <t>274</t>
  </si>
  <si>
    <t>по ОКТМО</t>
  </si>
  <si>
    <t>61608156</t>
  </si>
  <si>
    <t>1</t>
  </si>
  <si>
    <t>Полное официальное наименование учреждения</t>
  </si>
  <si>
    <t>2</t>
  </si>
  <si>
    <t>Сокращенное наименование учреждения</t>
  </si>
  <si>
    <t>ОГБОУ "Елатомская школа-интернат для детей-сирот"</t>
  </si>
  <si>
    <t>3</t>
  </si>
  <si>
    <t>Дата государственной регистрации</t>
  </si>
  <si>
    <t>4</t>
  </si>
  <si>
    <t>ОГРН</t>
  </si>
  <si>
    <t>1026200863017</t>
  </si>
  <si>
    <t>5</t>
  </si>
  <si>
    <t>ИНН/КПП</t>
  </si>
  <si>
    <t>6204003561/620401001</t>
  </si>
  <si>
    <t>6</t>
  </si>
  <si>
    <t>Регистрирующий орган</t>
  </si>
  <si>
    <t>7</t>
  </si>
  <si>
    <t>Код по ОКПО</t>
  </si>
  <si>
    <t>02090757</t>
  </si>
  <si>
    <t>8</t>
  </si>
  <si>
    <t>Код по ОКВЭД</t>
  </si>
  <si>
    <t>85.13</t>
  </si>
  <si>
    <t>9</t>
  </si>
  <si>
    <t>Основные виды деятельности</t>
  </si>
  <si>
    <t>      
            </t>
  </si>
  <si>
    <t>10</t>
  </si>
  <si>
    <t>Иные виды деятельности, не являющиеся основными</t>
  </si>
  <si>
    <t>11</t>
  </si>
  <si>
    <t>Перечень услуг (работ), оказываемых потребителям за плату/потребители услуг</t>
  </si>
  <si>
    <t>12</t>
  </si>
  <si>
    <t>Перечень разрешительных документов, на основании которых учреждение осуществляет деятельность (с указанием номеров, даты выдачи и срока действия)</t>
  </si>
  <si>
    <t>13</t>
  </si>
  <si>
    <t>Юридический адрес</t>
  </si>
  <si>
    <t>391351 Рязанская область, Касимовский район,р.п.Елатьма, ул.Янина, д.1</t>
  </si>
  <si>
    <t>14</t>
  </si>
  <si>
    <t>Телефон (факс)</t>
  </si>
  <si>
    <t>84913191257</t>
  </si>
  <si>
    <t>15</t>
  </si>
  <si>
    <t>Адрес электронной почты</t>
  </si>
  <si>
    <t>elshint@mail.ru</t>
  </si>
  <si>
    <t>16</t>
  </si>
  <si>
    <t>17</t>
  </si>
  <si>
    <t>Должность и Ф.И.О. руководителя учреждения</t>
  </si>
  <si>
    <t>директор Н.В. Тимохина</t>
  </si>
  <si>
    <t>Подписано. Заверено ЭП.</t>
  </si>
  <si>
    <t>ФИО: Щетинкина Ольга Сергеевна</t>
  </si>
  <si>
    <t>ФИО: Тимохина Нина Васильевна</t>
  </si>
  <si>
    <t>Должность: Министр образования Рязанской области</t>
  </si>
  <si>
    <t>Должность: Директор</t>
  </si>
  <si>
    <t>Действует c 22.02.2023 14:39:00 по: 17.05.2024 14:39:00</t>
  </si>
  <si>
    <t>Действует c 20.12.2022 16:39:00 по: 14.03.2024 16:39:00</t>
  </si>
  <si>
    <t>Серийный номер: DA6CB02BA028A62866865D0261DA1FB804C818D0</t>
  </si>
  <si>
    <t>Серийный номер: C90C934CB390B9AFD2A3E214FB791785B69EEA57</t>
  </si>
  <si>
    <t>Издатель: Казначейство России</t>
  </si>
  <si>
    <t>Время подписания: 21.02.2024 16:08:55</t>
  </si>
  <si>
    <t>Время подписания: 21.02.2024 15:08:30</t>
  </si>
  <si>
    <t>Раздел 1. Результат деятельности учреждения</t>
  </si>
  <si>
    <t>1.1. Отчет о выполнении государственного задания на оказание государственных услуг (выполнение работ)</t>
  </si>
  <si>
    <t>Наименование оказываемых услуг</t>
  </si>
  <si>
    <t>Код строки</t>
  </si>
  <si>
    <t>Плановые показатели объема оказываемых услуг</t>
  </si>
  <si>
    <t>Объем оказанных услуг на отчетную дату</t>
  </si>
  <si>
    <t>Отклонение</t>
  </si>
  <si>
    <t>Причина отклонения</t>
  </si>
  <si>
    <t>единица измерения</t>
  </si>
  <si>
    <t>всего</t>
  </si>
  <si>
    <t>наименование</t>
  </si>
  <si>
    <t>код по ОКЕИ</t>
  </si>
  <si>
    <t>Содержание и воспитание детей-сирот и детей, оставшихся без попечения родителей, детей, находящихся в трудной жизненной ситуации</t>
  </si>
  <si>
    <t>1000</t>
  </si>
  <si>
    <t>Человек</t>
  </si>
  <si>
    <t>792</t>
  </si>
  <si>
    <t>Подготовка граждан, выразивших желание принять детей-сирот и детей, оставшихся без попечения родителей, на семейные формы устройства</t>
  </si>
  <si>
    <t>1250</t>
  </si>
  <si>
    <t>Оказание консультативной, психологической, педагогической, юридической, социальной и иной помощи лицам из числа детей, завершивших пребывание в организации для детей-сирот</t>
  </si>
  <si>
    <t>1500</t>
  </si>
  <si>
    <t>Предоставление питания</t>
  </si>
  <si>
    <t>1750</t>
  </si>
  <si>
    <t>Реализация адаптированных основных общеобразовательных программ для детей с умственной отсталостью</t>
  </si>
  <si>
    <t>2000</t>
  </si>
  <si>
    <t>Реализация дополнительных общеразвивающих программ</t>
  </si>
  <si>
    <t>2250</t>
  </si>
  <si>
    <t>Человеко-час</t>
  </si>
  <si>
    <t>539</t>
  </si>
  <si>
    <t>Реализация основных общеобразовательных программ дошкольного образования</t>
  </si>
  <si>
    <t>2500</t>
  </si>
  <si>
    <t>Итого</t>
  </si>
  <si>
    <t>9000</t>
  </si>
  <si>
    <t>X</t>
  </si>
  <si>
    <t>1.2. Сведения об оказываемых услугах, выполняемых работах сверх установленного государственного задания, а также выпускаемой продукции</t>
  </si>
  <si>
    <t>1.2.1. Сведения об услугах, оказываемых сверх установленного государственного задания</t>
  </si>
  <si>
    <t>Объем оказанных услуг</t>
  </si>
  <si>
    <t>Доход от оказания услуг, руб</t>
  </si>
  <si>
    <t>Цена (тариф)</t>
  </si>
  <si>
    <t>Реквизиты акта, которым установлена цена (тариф)</t>
  </si>
  <si>
    <t>кем издан</t>
  </si>
  <si>
    <t>дата</t>
  </si>
  <si>
    <t>номер</t>
  </si>
  <si>
    <t>1.2.2. Сведения о работах, выполняемых сверх установленного государственного задания</t>
  </si>
  <si>
    <t>Наименование выполняемых работ</t>
  </si>
  <si>
    <t>Объем выполненных работ</t>
  </si>
  <si>
    <t>Доход от выполнения работ, руб</t>
  </si>
  <si>
    <t>1.2.3. Сведения о производимой продукции</t>
  </si>
  <si>
    <t>Наименование производимой продукции</t>
  </si>
  <si>
    <t>Объем произведенной продукции</t>
  </si>
  <si>
    <t>Доход от реализации продукции, руб</t>
  </si>
  <si>
    <t>1.3. Сведения о доходах учреждения в виде прибыли, приходящейся на доли в уставных (складочных) капиталах хозяйственных товариществ и обществ, или дивидендов по акциям, принадлежащим учреждению</t>
  </si>
  <si>
    <t>Организация (предприятие)</t>
  </si>
  <si>
    <t>Сумма вложений в уставный капитал</t>
  </si>
  <si>
    <t>Доля в уставном капитале, %</t>
  </si>
  <si>
    <t>Вид вложений</t>
  </si>
  <si>
    <t>Задолженность перед учреждением по перечислению части прибыли (дивидендов) на начало года</t>
  </si>
  <si>
    <t>Доходы, подлежащие получению за отчетный период</t>
  </si>
  <si>
    <t>Задолженность перед учреждением по перечислению части прибыли (дивидендов) на конец отчетного периода</t>
  </si>
  <si>
    <t>код по ОКОПФ</t>
  </si>
  <si>
    <t>дата создания</t>
  </si>
  <si>
    <t>основной вид деятельности</t>
  </si>
  <si>
    <t>начислено, руб</t>
  </si>
  <si>
    <t>поступило, руб</t>
  </si>
  <si>
    <t>1.4. Сведения о просроченной кредиторской задолженности</t>
  </si>
  <si>
    <t>Наименование показателя</t>
  </si>
  <si>
    <t>Объем просроченной кредиторской задолженности на начало года</t>
  </si>
  <si>
    <t>Предельно допустимые значения просроченной кредиторской задолженности</t>
  </si>
  <si>
    <t>Объем просроченной кредиторской задолженности на конец отчетного периода</t>
  </si>
  <si>
    <t>Изменение кредиторской задолженности</t>
  </si>
  <si>
    <t>Причина образования</t>
  </si>
  <si>
    <t>Меры, принимаемые по погашению просроченной кредиторской задолженности</t>
  </si>
  <si>
    <t>из нее по исполнительным листам</t>
  </si>
  <si>
    <t>значение</t>
  </si>
  <si>
    <t>срок, дней</t>
  </si>
  <si>
    <t>в том числе по срокам</t>
  </si>
  <si>
    <t>сумма, руб</t>
  </si>
  <si>
    <t>в процентах</t>
  </si>
  <si>
    <t>в абсолютных величинах</t>
  </si>
  <si>
    <t>менее 30 дней просрочки</t>
  </si>
  <si>
    <t>от 30 до 90 дней просрочки</t>
  </si>
  <si>
    <t>от 90 до 180 дней просрочки</t>
  </si>
  <si>
    <t>более 180 дней просрочки</t>
  </si>
  <si>
    <t>По выплате заработной платы</t>
  </si>
  <si>
    <t>По выплате стипендий, пособий, пенсий</t>
  </si>
  <si>
    <t>По перечислению в бюджет, всего</t>
  </si>
  <si>
    <t>3000</t>
  </si>
  <si>
    <t>в том числе: по перечислению удержанного налога на доходы физических лиц</t>
  </si>
  <si>
    <t>3100</t>
  </si>
  <si>
    <t>по оплате страховых взносов на обязательные социальное страхование</t>
  </si>
  <si>
    <t>3200</t>
  </si>
  <si>
    <t>по оплате налогов, сборов, за исключением страховых взносов на обязательное социальное страхование</t>
  </si>
  <si>
    <t>3300</t>
  </si>
  <si>
    <t>по возврату в бюджет средств субсидий (грантов в форме субсидий)</t>
  </si>
  <si>
    <t>3400</t>
  </si>
  <si>
    <t>из них: в связи с невыполнением государственного (муниципального) задания</t>
  </si>
  <si>
    <t>3410</t>
  </si>
  <si>
    <t>в связи с недостижением результатов предоставления субсидий (грантов в форме субсидий)</t>
  </si>
  <si>
    <t>3420</t>
  </si>
  <si>
    <t>в связи с невыполнением условий соглашений, в том числе по софинансированию расходов</t>
  </si>
  <si>
    <t>3430</t>
  </si>
  <si>
    <t>По оплате товаров, работ, услуг, всего</t>
  </si>
  <si>
    <t>4000</t>
  </si>
  <si>
    <t>из них: по публичным договорам</t>
  </si>
  <si>
    <t>4100</t>
  </si>
  <si>
    <t>По оплате прочих расходов, всего</t>
  </si>
  <si>
    <t>5000</t>
  </si>
  <si>
    <t>из них: по выплатам, связанным с причинением вреда гражданам</t>
  </si>
  <si>
    <t>5100</t>
  </si>
  <si>
    <t>x</t>
  </si>
  <si>
    <t>1.5. Сведения о задолженности по ущербу, недостачам, хищениям денежных средств и материальных ценностей</t>
  </si>
  <si>
    <t>Остаток задолженности по возмещению ущерба на начало года</t>
  </si>
  <si>
    <t>Выявлено недостач, хищений, нанесения ущерба</t>
  </si>
  <si>
    <t>Возмещено недостач, хищений, нанесения ущерба</t>
  </si>
  <si>
    <t>Списано</t>
  </si>
  <si>
    <t>Остаток задолженности по возмещению ущерба на конец отчетного периода</t>
  </si>
  <si>
    <t>из него на взыскании в службе судебных приставов</t>
  </si>
  <si>
    <t>в том числе:</t>
  </si>
  <si>
    <t>из них взыскано с виновных лиц</t>
  </si>
  <si>
    <t>страховыми организациями</t>
  </si>
  <si>
    <t>из них в связи с прекращением взыскания по исполнительным листам</t>
  </si>
  <si>
    <t>виновные лица установлены</t>
  </si>
  <si>
    <t>виновные лица не установлены</t>
  </si>
  <si>
    <t>из них по решению суда</t>
  </si>
  <si>
    <t>Недостача, хищение денежных средств, всего</t>
  </si>
  <si>
    <t>0100</t>
  </si>
  <si>
    <t>в том числе: в связи с хищением (кражами)</t>
  </si>
  <si>
    <t>0110</t>
  </si>
  <si>
    <t>из них: возбуждено уголовных дел (находится в следственных органах)</t>
  </si>
  <si>
    <t>0111</t>
  </si>
  <si>
    <t>в связи с выявлением при обработке наличных денег денежных знаков, имеющих признаки подделки</t>
  </si>
  <si>
    <t>0120</t>
  </si>
  <si>
    <t>в связи с банкротством кредитной организации</t>
  </si>
  <si>
    <t>0130</t>
  </si>
  <si>
    <t>Ущерб имуществу (за исключением денежных средств)</t>
  </si>
  <si>
    <t>0200</t>
  </si>
  <si>
    <t>в том числе: в связи с недостачами, включая хищения (кражи)</t>
  </si>
  <si>
    <t>0210</t>
  </si>
  <si>
    <t>0211</t>
  </si>
  <si>
    <t>в связи с нарушением правил хранения</t>
  </si>
  <si>
    <t>0220</t>
  </si>
  <si>
    <t>в связи нанесением ущерба техническому состоянию объекта</t>
  </si>
  <si>
    <t>0230</t>
  </si>
  <si>
    <t>В связи с нарушением условий договоров (контрактов)</t>
  </si>
  <si>
    <t>0300</t>
  </si>
  <si>
    <t>в том числе: в связи с нарушением сроков (начислено пени, штрафов, неустойки)</t>
  </si>
  <si>
    <t>0310</t>
  </si>
  <si>
    <t>в связи с невыполнением условий о возврате предоплаты (аванса)</t>
  </si>
  <si>
    <t>0320</t>
  </si>
  <si>
    <t>1.6. Сведения о численности сотрудников и оплате труда</t>
  </si>
  <si>
    <t>1.6.1 Сведения о численности сотрудников</t>
  </si>
  <si>
    <t>Группы персонала (категория персонала)</t>
  </si>
  <si>
    <t>Штатная численность на начало года</t>
  </si>
  <si>
    <t>Средняя численность сотрудников за отчетный период</t>
  </si>
  <si>
    <t>По договорам гражданско-правового характера</t>
  </si>
  <si>
    <t>Штатная численность на конец отчетного периода</t>
  </si>
  <si>
    <t>установлено штатным расписанием</t>
  </si>
  <si>
    <t>из нее</t>
  </si>
  <si>
    <t>замещено</t>
  </si>
  <si>
    <t>вакантных должностей</t>
  </si>
  <si>
    <t>по основному месту работы</t>
  </si>
  <si>
    <t>по внутреннему совместительству (по совмещению должностей)</t>
  </si>
  <si>
    <t>по внешнему совместительству</t>
  </si>
  <si>
    <t>сотрудники учреждения</t>
  </si>
  <si>
    <t>физические лица, не являющиеся сотрудниками учреждения</t>
  </si>
  <si>
    <t>из нее по основным видам деятельности</t>
  </si>
  <si>
    <t>по основным видам деятельности</t>
  </si>
  <si>
    <t>Основной персонал, всего</t>
  </si>
  <si>
    <t>из них:</t>
  </si>
  <si>
    <t>1100</t>
  </si>
  <si>
    <t>Педагогические работники</t>
  </si>
  <si>
    <t>Вспомогательный персонал, всего</t>
  </si>
  <si>
    <t>2100</t>
  </si>
  <si>
    <t>Прочие</t>
  </si>
  <si>
    <t>Средний медперсонал</t>
  </si>
  <si>
    <t>Административно-управленческий персонал, всего</t>
  </si>
  <si>
    <t>Главный бухгалтер</t>
  </si>
  <si>
    <t>Заместители директора</t>
  </si>
  <si>
    <t>Директор</t>
  </si>
  <si>
    <t>1.6.2. Сведения об оплате труда</t>
  </si>
  <si>
    <t>Группы персонала</t>
  </si>
  <si>
    <t>Фонд начисленной оплаты труда сотрудников за отчетный период, руб.</t>
  </si>
  <si>
    <t>Начислено по договорам гражданско-правового характера, руб.</t>
  </si>
  <si>
    <t>Аналитическое распределение оплаты труда сотрудников по источникам финансового обеспечения, руб.</t>
  </si>
  <si>
    <t>по внутреннему совместительству (совмещению должностей)</t>
  </si>
  <si>
    <t>сотрудникам учреждения</t>
  </si>
  <si>
    <t>физическим лицам, не являющимися сотрудниками учреждения</t>
  </si>
  <si>
    <t>в том числе на условиях:</t>
  </si>
  <si>
    <t>за счет средств субсидии на выполнение государственного задания</t>
  </si>
  <si>
    <t>за счет средств субсидии на иные цели</t>
  </si>
  <si>
    <t>за счет средств гранта в форме субсидии</t>
  </si>
  <si>
    <t>ОМС</t>
  </si>
  <si>
    <t>за счет средств от приносящей доход деятельности</t>
  </si>
  <si>
    <t>полного рабочего времени</t>
  </si>
  <si>
    <t>неполного рабочего времени</t>
  </si>
  <si>
    <t>из федерального бюджета</t>
  </si>
  <si>
    <t>из бюджетов субъектов Российской Федерации и местных бюджетов</t>
  </si>
  <si>
    <t>Основной персонал</t>
  </si>
  <si>
    <t>Вспомогательный персонал</t>
  </si>
  <si>
    <t>Административно-управленческий персонал</t>
  </si>
  <si>
    <t>Аналитическое распределение оплаты труда сотрудников по источникам финансового обеспечения, руб</t>
  </si>
  <si>
    <t>по договорам гражданско-правового характера с сотрудниками учреждения</t>
  </si>
  <si>
    <t>по договорам гражданско-правового характера с физическими лицами, не являющимися сотрудниками учреждения</t>
  </si>
  <si>
    <t>1.7. Сведения о счетах учреждения, открытых в кредитных организациях</t>
  </si>
  <si>
    <t>Номер счета в кредитной организации</t>
  </si>
  <si>
    <t>Вид счета</t>
  </si>
  <si>
    <t>Реквизиты акта, в соответствии с которым открыт счет</t>
  </si>
  <si>
    <t>Остаток средств на счете на начало года</t>
  </si>
  <si>
    <t>Остаток средств на счете на конец отчетного периода</t>
  </si>
  <si>
    <t>вид акта</t>
  </si>
  <si>
    <t>Счета в кредитных организациях в иностранной валюте</t>
  </si>
  <si>
    <t>Счета в кредитных организациях в валюте Российской Федерации</t>
  </si>
  <si>
    <t>1.8. Сведения о поступлениях и выплатах учреждения</t>
  </si>
  <si>
    <t>на "13" февраля 2024 г.</t>
  </si>
  <si>
    <t>Публично-правовое образование</t>
  </si>
  <si>
    <t>Рязанская область</t>
  </si>
  <si>
    <t>Глава по БК</t>
  </si>
  <si>
    <t>Периодичность: годовая</t>
  </si>
  <si>
    <t>Единица измерения: руб.</t>
  </si>
  <si>
    <t>по ОКЕИ</t>
  </si>
  <si>
    <t>383</t>
  </si>
  <si>
    <t>1.8.1. Сведения о поступлениях учреждения</t>
  </si>
  <si>
    <t>Сумма поступлений</t>
  </si>
  <si>
    <t>Изменение, %</t>
  </si>
  <si>
    <t>Доля в общей сумме поступлений, %</t>
  </si>
  <si>
    <t>за 2023 год (за отчетный финансовый год)</t>
  </si>
  <si>
    <t>за 2022 год (за год,  предшествующий отчетному)</t>
  </si>
  <si>
    <t>Субсидии на финансовое обеспечение выполнения государственного (муниципального) задания</t>
  </si>
  <si>
    <t>Субсидии на финансовое обеспечение выполнения государственного задания из бюджета Федерального фонда обязательного медицинского страхования</t>
  </si>
  <si>
    <t>Субсидии на иные цели</t>
  </si>
  <si>
    <t>Субсидии на осуществление капитальных вложений</t>
  </si>
  <si>
    <t>0400</t>
  </si>
  <si>
    <t>Гранты в форме субсидий, всего</t>
  </si>
  <si>
    <t>0500</t>
  </si>
  <si>
    <t>в том числе: гранты в форме субсидий из федерального бюджета</t>
  </si>
  <si>
    <t>0501</t>
  </si>
  <si>
    <t>гранты в форме субсидий из бюджетов субъектов Российской Федерации и местных бюджетов</t>
  </si>
  <si>
    <t>0502</t>
  </si>
  <si>
    <t>Гранты, предоставляемые юридическими и физическими лицами (за исключением грантов в форме субсидий, предоставляемых из бюджетов бюджетной системы Российской Федерации)</t>
  </si>
  <si>
    <t>0600</t>
  </si>
  <si>
    <t>из них: гранты, предоставляемые юридическими лицами (операторами), источником финансового обеспечения которых являются субсидии и имущественные взносы, полученные из бюджетов бюджетной системы Российской Федерации</t>
  </si>
  <si>
    <t>0610</t>
  </si>
  <si>
    <t>Пожертвования и иные безвозмездные перечисления от физических и юридических лиц, в том числе иностранных организаций</t>
  </si>
  <si>
    <t>0700</t>
  </si>
  <si>
    <t>Доходы от приносящей доход деятельности, компенсаций затрат (за исключением доходов от собственности), всего</t>
  </si>
  <si>
    <t>0800</t>
  </si>
  <si>
    <t>в том числе: доходы в виде платы за оказание услуг (выполнение работ) в рамках установленного государственного задания</t>
  </si>
  <si>
    <t>0801</t>
  </si>
  <si>
    <t>доходы от оказания услуг, выполнения работ, реализации готовой продукции сверх установленного государственного задания по видам деятельности, отнесенным в соответствии с учредительными документами к основным</t>
  </si>
  <si>
    <t>0802</t>
  </si>
  <si>
    <t>доходы от платы за пользование служебными жилыми помещениями и общежитиями, включающей плату за пользование и плату за содержание жилого помещения</t>
  </si>
  <si>
    <t>0803</t>
  </si>
  <si>
    <t>доходы от оказания услуг в рамках обязательного медицинского страхования</t>
  </si>
  <si>
    <t>0804</t>
  </si>
  <si>
    <t>доходы от оказания медицинских услуг, предоставляемых женщинам в период беременности, женщинам и новорожденным в период родов и в послеродовой период</t>
  </si>
  <si>
    <t>0805</t>
  </si>
  <si>
    <t>возмещение расходов, понесенных в связи с эксплуатацией имущества, находящегося в оперативном управлении учреждения</t>
  </si>
  <si>
    <t>0806</t>
  </si>
  <si>
    <t>прочие доходы от оказания услуг, выполнения работ, компенсации затрат учреждения, включая возмещение расходов по решению судов (возмещение судебных издержек)</t>
  </si>
  <si>
    <t>0807</t>
  </si>
  <si>
    <t>Доходы от собственности, всего</t>
  </si>
  <si>
    <t>0900</t>
  </si>
  <si>
    <t>доходы в виде арендной либо иной платы за передачу в возмездное пользование государственного (муниципального) имущества</t>
  </si>
  <si>
    <t>0901</t>
  </si>
  <si>
    <t>доходы от распоряжения правами на результаты интеллектуальной деятельности и средствами индивидуализации</t>
  </si>
  <si>
    <t>0902</t>
  </si>
  <si>
    <t>проценты по депозитам учреждения в кредитных организациях</t>
  </si>
  <si>
    <t>0903</t>
  </si>
  <si>
    <t>проценты по остаткам средств на счетах учреждения в кредитных организациях</t>
  </si>
  <si>
    <t>0904</t>
  </si>
  <si>
    <t>проценты, полученные от предоставления займов</t>
  </si>
  <si>
    <t>0905</t>
  </si>
  <si>
    <t>проценты по иным финансовым инструментам</t>
  </si>
  <si>
    <t>0906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</si>
  <si>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учреждению</t>
  </si>
  <si>
    <t>0907</t>
  </si>
  <si>
    <t>прочие доходы от использования имущества, находящегося в оперативном управлении учреждения</t>
  </si>
  <si>
    <t>0908</t>
  </si>
  <si>
    <t>Поступления доходов от штрафов, пеней, неустоек, возмещения ущерба</t>
  </si>
  <si>
    <t>Поступления доходов от выбытия нефинансовых активов</t>
  </si>
  <si>
    <t>Поступления доходов от выбытия финансовых активов</t>
  </si>
  <si>
    <t>1200</t>
  </si>
  <si>
    <t>100%</t>
  </si>
  <si>
    <t>1.8.2. Сведения о выплатах учреждения</t>
  </si>
  <si>
    <t>Сумма выплат за отчетный период, всего</t>
  </si>
  <si>
    <t>Доля в общей сумме выплат, %</t>
  </si>
  <si>
    <t>в том числе по источникам финансового обеспечения обязательств по выплатам</t>
  </si>
  <si>
    <t>доля в общей сумме выплат, отраженных в графе 3, %</t>
  </si>
  <si>
    <t>за счет средств от приносящей доход деятельности, всего</t>
  </si>
  <si>
    <t>за счет средств, полученных от оказания услуг, выполнения работ, реализации продукции</t>
  </si>
  <si>
    <t>за счет безвозмездных поступлений</t>
  </si>
  <si>
    <t>18</t>
  </si>
  <si>
    <t>19</t>
  </si>
  <si>
    <t>20</t>
  </si>
  <si>
    <t>Оплата труда и компенсационные выплаты работникам</t>
  </si>
  <si>
    <t>Взносы по обязательному социальному страхованию</t>
  </si>
  <si>
    <t>Приобретение товаров, работ, услуг, всего</t>
  </si>
  <si>
    <t>из них: услуги связи</t>
  </si>
  <si>
    <t>0301</t>
  </si>
  <si>
    <t>транспортные услуги</t>
  </si>
  <si>
    <t>0302</t>
  </si>
  <si>
    <t>коммунальные услуги</t>
  </si>
  <si>
    <t>0303</t>
  </si>
  <si>
    <t>арендная плата за пользование имуществом</t>
  </si>
  <si>
    <t>0304</t>
  </si>
  <si>
    <t>работы, услуги по содержанию имущества</t>
  </si>
  <si>
    <t>0305</t>
  </si>
  <si>
    <t>прочие работы, услуги</t>
  </si>
  <si>
    <t>0306</t>
  </si>
  <si>
    <t>основные средства</t>
  </si>
  <si>
    <t>0307</t>
  </si>
  <si>
    <t>нематериальные активы</t>
  </si>
  <si>
    <t>0308</t>
  </si>
  <si>
    <t>непроизведенные активы</t>
  </si>
  <si>
    <t>0309</t>
  </si>
  <si>
    <t>материальные запасы</t>
  </si>
  <si>
    <t>Обслуживание долговых обязательств</t>
  </si>
  <si>
    <t>Безвозмездные перечисления организациям</t>
  </si>
  <si>
    <t>Социальное обеспечение</t>
  </si>
  <si>
    <t>Уплата налогов, сборов, прочих платежей в бюджет (за исключением взносов по обязательному социальному страхованию), всего</t>
  </si>
  <si>
    <t>из них: налог на прибыль</t>
  </si>
  <si>
    <t>0701</t>
  </si>
  <si>
    <t>налог на добавленную стоимость</t>
  </si>
  <si>
    <t>0702</t>
  </si>
  <si>
    <t>налог на имущество организаций</t>
  </si>
  <si>
    <t>0703</t>
  </si>
  <si>
    <t>земельный налог</t>
  </si>
  <si>
    <t>0704</t>
  </si>
  <si>
    <t>транспортный налог</t>
  </si>
  <si>
    <t>0705</t>
  </si>
  <si>
    <t>водный налог</t>
  </si>
  <si>
    <t>0706</t>
  </si>
  <si>
    <t>государственные пошлины</t>
  </si>
  <si>
    <t>0707</t>
  </si>
  <si>
    <t>Приобретение финансовых активов, всего:</t>
  </si>
  <si>
    <t>из них: приобретение ценных бумаг, кроме акций и иных форм участия в капитале</t>
  </si>
  <si>
    <t>приобретение акций и иные формы участия в капитале</t>
  </si>
  <si>
    <t>Иные выплаты, всего</t>
  </si>
  <si>
    <t>из них: перечисление денежных обеспечений</t>
  </si>
  <si>
    <t>перечисление денежных средств на депозитные счета</t>
  </si>
  <si>
    <t>Руководитель (уполномоченное лицо) Учреждения</t>
  </si>
  <si>
    <t>(должность)</t>
  </si>
  <si>
    <t>(расшифровка подписи)</t>
  </si>
  <si>
    <t>Исполнитель</t>
  </si>
  <si>
    <t>(телефон)</t>
  </si>
  <si>
    <t>1.9. Сведения о кредиторской задолженности и обязательствах учреждения</t>
  </si>
  <si>
    <t>по Сводному реестру</t>
  </si>
  <si>
    <t>612Х3078</t>
  </si>
  <si>
    <t>Объем кредиторской задолженности на начало года</t>
  </si>
  <si>
    <t>Объем кредиторской задолженности на конец отчетного периода</t>
  </si>
  <si>
    <t>Объем отложенных обязательств учреждения</t>
  </si>
  <si>
    <t>из нее срок оплаты наступил в отчетном финансовом году</t>
  </si>
  <si>
    <t>из нее срок оплаты наступает в: </t>
  </si>
  <si>
    <t>1 квартале, всего</t>
  </si>
  <si>
    <t>из нее: в январе</t>
  </si>
  <si>
    <t>2 квартале</t>
  </si>
  <si>
    <t>3 квартале</t>
  </si>
  <si>
    <t>4 квартале</t>
  </si>
  <si>
    <t>в очередном финансовом году и плановом периоде</t>
  </si>
  <si>
    <t>по оплате труда</t>
  </si>
  <si>
    <t>по претензионным требованиям</t>
  </si>
  <si>
    <t>по непоступившим расчетным документам</t>
  </si>
  <si>
    <t>иные</t>
  </si>
  <si>
    <t>из них: в связи с невыполнением государственного задания</t>
  </si>
  <si>
    <t>"__" __________ 20__ г.</t>
  </si>
  <si>
    <t>Раздел 2. Использование имущества, закрепленного за учреждением</t>
  </si>
  <si>
    <t>2.1. Сведения о недвижимом имуществе, за исключением земельных участков, закрепленном на праве оперативного управления</t>
  </si>
  <si>
    <t>Наименование объекта</t>
  </si>
  <si>
    <t>Адрес</t>
  </si>
  <si>
    <t>Кадастровый номер</t>
  </si>
  <si>
    <t>Код по ОКТМО</t>
  </si>
  <si>
    <t>Год постройки</t>
  </si>
  <si>
    <t>Единица измерения</t>
  </si>
  <si>
    <t>Используется учреждением</t>
  </si>
  <si>
    <t>Передано во временное пользование сторонним организациям (индивидуальным предпринимателям)</t>
  </si>
  <si>
    <t>для осуществления основной деятельности</t>
  </si>
  <si>
    <t>для иных целей</t>
  </si>
  <si>
    <t>на основании договоров аренды</t>
  </si>
  <si>
    <t>на основании договоров безвозмездного пользования</t>
  </si>
  <si>
    <t>без оформления права пользования (с почасовой оплатой)</t>
  </si>
  <si>
    <t>в рамках государственного задания</t>
  </si>
  <si>
    <t>за плату сверх государственного задания</t>
  </si>
  <si>
    <t>Площадные объекты, всего</t>
  </si>
  <si>
    <t>1001</t>
  </si>
  <si>
    <t>Административно хозяйственный корпус</t>
  </si>
  <si>
    <t>п.Елатьма улица Янина дом 5</t>
  </si>
  <si>
    <t>62:04:0020103:1253</t>
  </si>
  <si>
    <t>1998</t>
  </si>
  <si>
    <t>Квадратный метр</t>
  </si>
  <si>
    <t>055</t>
  </si>
  <si>
    <t>Баня-прачечная</t>
  </si>
  <si>
    <t>п.Елатьма улица Янина 5</t>
  </si>
  <si>
    <t>62604:0020103:1320</t>
  </si>
  <si>
    <t>1958</t>
  </si>
  <si>
    <t>Газовая котельная-прачечная</t>
  </si>
  <si>
    <t>62:04:0020103:1254</t>
  </si>
  <si>
    <t>Гараж</t>
  </si>
  <si>
    <t>62:04:0020103:1323</t>
  </si>
  <si>
    <t>Гараж на 2 машины</t>
  </si>
  <si>
    <t>62:04:0020103:1324</t>
  </si>
  <si>
    <t>2008</t>
  </si>
  <si>
    <t>Дом 2эт спальный корпус (квартира)</t>
  </si>
  <si>
    <t>п.Елатьма улица Янина дом 15</t>
  </si>
  <si>
    <t>62:04:0020103:1252</t>
  </si>
  <si>
    <t>1911</t>
  </si>
  <si>
    <t>Дом кирпичный спальный корпус</t>
  </si>
  <si>
    <t>п.Елатьма улица Полевая д.22А</t>
  </si>
  <si>
    <t>62:04:0020102:873</t>
  </si>
  <si>
    <t>Забор</t>
  </si>
  <si>
    <t>п.Елатьма улица Янина дом 1</t>
  </si>
  <si>
    <t>000000111380420</t>
  </si>
  <si>
    <t>2012</t>
  </si>
  <si>
    <t>Метр</t>
  </si>
  <si>
    <t>006</t>
  </si>
  <si>
    <t>000000111380421</t>
  </si>
  <si>
    <t>2013</t>
  </si>
  <si>
    <t>Здание учебного корпуса                        №1</t>
  </si>
  <si>
    <t>п.елатьма улица Янина дом 1</t>
  </si>
  <si>
    <t>62:04:0020103:642</t>
  </si>
  <si>
    <t>Здание учебного корпуса №2</t>
  </si>
  <si>
    <t>62:04:0020103:643</t>
  </si>
  <si>
    <t>Кирпичное здание кастелянской</t>
  </si>
  <si>
    <t>п.Елатьма улица Янина дом 13</t>
  </si>
  <si>
    <t>62:04:0020103:1108</t>
  </si>
  <si>
    <t>Контора</t>
  </si>
  <si>
    <t>62:04:0020103:1321</t>
  </si>
  <si>
    <t>Кухня кирпичная</t>
  </si>
  <si>
    <t>62:04:0020103:1319</t>
  </si>
  <si>
    <t>Основное 2этажное здание</t>
  </si>
  <si>
    <t>п.Елатьма улица Янина д.5</t>
  </si>
  <si>
    <t>62:04:0020103:1042</t>
  </si>
  <si>
    <t>Склад каменный в хоз.дворе</t>
  </si>
  <si>
    <t>п.Елатьма улица Янина  дом 11ж</t>
  </si>
  <si>
    <t>62:04:0020103:1106</t>
  </si>
  <si>
    <t>Склад продуктовый при учебном корпусе №1</t>
  </si>
  <si>
    <t>62:04:0020103:644</t>
  </si>
  <si>
    <t>Склад спорт инвентаря</t>
  </si>
  <si>
    <t>62:04:0020103:645</t>
  </si>
  <si>
    <t>Скотный двор (свинарник)</t>
  </si>
  <si>
    <t>62:04:0020103:1325</t>
  </si>
  <si>
    <t>Спальный корпус №4</t>
  </si>
  <si>
    <t>п.Елатьма площадь Победы д 5а</t>
  </si>
  <si>
    <t>62:04:0020103:670</t>
  </si>
  <si>
    <t>Теплопункт</t>
  </si>
  <si>
    <t>п.Елатьма пл.Победы дом 5а</t>
  </si>
  <si>
    <t>62:04:0020103:775</t>
  </si>
  <si>
    <t>п.Елатьма улица Полевая дом 22</t>
  </si>
  <si>
    <t>62:04:0020102:872</t>
  </si>
  <si>
    <t>п.Елатьма улица Янина д.1</t>
  </si>
  <si>
    <t>62:04:0020103:646</t>
  </si>
  <si>
    <t>баня кирпичная</t>
  </si>
  <si>
    <t>п.елатьма улица Полевая д 22 Б</t>
  </si>
  <si>
    <t>62:04:0020102:871</t>
  </si>
  <si>
    <t>гараж кирпичный</t>
  </si>
  <si>
    <t>п.Елатьма улица Янина дом 11б</t>
  </si>
  <si>
    <t>62:04:0020103:1107</t>
  </si>
  <si>
    <t>овощехранилище</t>
  </si>
  <si>
    <t>62:04:0020103:1322</t>
  </si>
  <si>
    <t>Иные объекты, включая точечные, всего</t>
  </si>
  <si>
    <t>2001</t>
  </si>
  <si>
    <t>п.Елатьма улица Полевая д.22</t>
  </si>
  <si>
    <t>000000111380498</t>
  </si>
  <si>
    <t>2015</t>
  </si>
  <si>
    <t>000000111380497</t>
  </si>
  <si>
    <t>2016</t>
  </si>
  <si>
    <t>000000111380617</t>
  </si>
  <si>
    <t>2014</t>
  </si>
  <si>
    <t>Ограждение учебного корпуса</t>
  </si>
  <si>
    <t>п.Елатьма пл.Победы д 5</t>
  </si>
  <si>
    <t>00000000110006</t>
  </si>
  <si>
    <t>Скамейка</t>
  </si>
  <si>
    <t>300000310107005</t>
  </si>
  <si>
    <t>1981</t>
  </si>
  <si>
    <t>Штука</t>
  </si>
  <si>
    <t>796</t>
  </si>
  <si>
    <t>Стойка баскетбольная</t>
  </si>
  <si>
    <t>300000310107006</t>
  </si>
  <si>
    <t>300000310107007</t>
  </si>
  <si>
    <t>Не используется</t>
  </si>
  <si>
    <t>Фактические расходы на содержание объекта недвижимого имущества (руб в год)</t>
  </si>
  <si>
    <t>проводится капитальный ремонт и/или реконструкция</t>
  </si>
  <si>
    <t>в связи с аварийным состоянием</t>
  </si>
  <si>
    <t>услуги по содержанию имущества</t>
  </si>
  <si>
    <t>налог на имущество</t>
  </si>
  <si>
    <t>требуется ремонт</t>
  </si>
  <si>
    <t>ожидает списания</t>
  </si>
  <si>
    <t>возмещается пользователями имущества</t>
  </si>
  <si>
    <t>по неиспользуемому имуществу</t>
  </si>
  <si>
    <t>2.2. Сведения о земельных участках, предоставленных на праве постоянного (бессрочного) пользования</t>
  </si>
  <si>
    <t>Всего</t>
  </si>
  <si>
    <t>Справочно: используется по соглашениям об установлении сервитута</t>
  </si>
  <si>
    <t>Не используется учреждением</t>
  </si>
  <si>
    <t>Фактические расходы на содержание земельного участка (руб в год)</t>
  </si>
  <si>
    <t>передано во временное пользование сторонним организациям</t>
  </si>
  <si>
    <t>по иным причинам</t>
  </si>
  <si>
    <t>эксплуатационные расходы</t>
  </si>
  <si>
    <t>налог на землю</t>
  </si>
  <si>
    <t>без оформления права пользования</t>
  </si>
  <si>
    <t>из них возмещается пользователями имущества</t>
  </si>
  <si>
    <t>21</t>
  </si>
  <si>
    <t>22</t>
  </si>
  <si>
    <t>земельный участок</t>
  </si>
  <si>
    <t>п. Елатьма площадь Победы д 5а</t>
  </si>
  <si>
    <t>62:04:0020103:635</t>
  </si>
  <si>
    <t>п. Елатьма, улица Полевая дом 22</t>
  </si>
  <si>
    <t>62:04:0020102:28</t>
  </si>
  <si>
    <t>62:04:0020103:18</t>
  </si>
  <si>
    <t>п.Елатьма улица Янина дом 11,15</t>
  </si>
  <si>
    <t>62:04:0020103:182</t>
  </si>
  <si>
    <t>улица Янина д.5</t>
  </si>
  <si>
    <t>62:04:0020103:620</t>
  </si>
  <si>
    <t>2.3. Сведения о недвижимом имуществе, используемом по договору аренды</t>
  </si>
  <si>
    <t>2.3.1. Сведения о недвижимом имуществе, используемом на праве аренды с помесячной оплатой</t>
  </si>
  <si>
    <t>Количество арендуемого имущества</t>
  </si>
  <si>
    <t>Арендодатель (ссудодатель)</t>
  </si>
  <si>
    <t>Срок пользования</t>
  </si>
  <si>
    <t>Арендная плата</t>
  </si>
  <si>
    <t>Фактические расходы на содержание арендованного имущества (руб/год)</t>
  </si>
  <si>
    <t>Направление использования арендованного имущества</t>
  </si>
  <si>
    <t>Обоснование заключения договора аренды</t>
  </si>
  <si>
    <t>код по КИСЭ</t>
  </si>
  <si>
    <t>начала</t>
  </si>
  <si>
    <t>окончания</t>
  </si>
  <si>
    <t>за единицу меры (руб/мес)</t>
  </si>
  <si>
    <t>за объект (руб/год)</t>
  </si>
  <si>
    <t>для осуществления иной деятельности</t>
  </si>
  <si>
    <t>2.4 Сведения о недвижимом имуществе, используемом по договору безвозмездного пользования (договору ссуды)</t>
  </si>
  <si>
    <t>Количество имущества</t>
  </si>
  <si>
    <t>Ссудодатель</t>
  </si>
  <si>
    <t>Фактические расходы на содержание объекта недвижимого имущества (руб/год)</t>
  </si>
  <si>
    <t>Направление использования объекта недвижимого имущества</t>
  </si>
  <si>
    <t>Обоснование заключения договора ссуды</t>
  </si>
  <si>
    <t>2.5 Сведения об особо ценном движимом имуществе (за исключением транспортных средств)</t>
  </si>
  <si>
    <t>2.5.1. Сведения о наличии, состоянии и использовании особо ценного движимого имущества</t>
  </si>
  <si>
    <t>Наименование показателя (группа основных средств)</t>
  </si>
  <si>
    <t>Наличие движимого имущества на конец отчетного периода</t>
  </si>
  <si>
    <t>используется учреждением</t>
  </si>
  <si>
    <t>передано в пользование</t>
  </si>
  <si>
    <t>не используется</t>
  </si>
  <si>
    <t>требует ремонта</t>
  </si>
  <si>
    <t>физически и морально изношено, ожидает согласования, списания</t>
  </si>
  <si>
    <t>в аренду</t>
  </si>
  <si>
    <t>безвозмездно</t>
  </si>
  <si>
    <t>из них требует замены</t>
  </si>
  <si>
    <t>Нежилые помещения, здания и сооружения, не отнесенные к недвижимому имуществу</t>
  </si>
  <si>
    <t>в том числе: для основной деятельности</t>
  </si>
  <si>
    <t>из них: для оказания услуг (выполнения работ) в рамках утвержденного государственного (муниципального) задания</t>
  </si>
  <si>
    <t>1110</t>
  </si>
  <si>
    <t>для иной деятельности</t>
  </si>
  <si>
    <t>Машины и оборудование</t>
  </si>
  <si>
    <t>2110</t>
  </si>
  <si>
    <t>2200</t>
  </si>
  <si>
    <t>Хозяйственный и производственный инвентарь</t>
  </si>
  <si>
    <t>3110</t>
  </si>
  <si>
    <t>Прочие основные средства</t>
  </si>
  <si>
    <t>4110</t>
  </si>
  <si>
    <t>4200</t>
  </si>
  <si>
    <t>Фактический срок использования</t>
  </si>
  <si>
    <t>от 121 месяца и более</t>
  </si>
  <si>
    <t>от 85 до 120 месяцев</t>
  </si>
  <si>
    <t>от 61 до 84 месяцев</t>
  </si>
  <si>
    <t>от 37 до 60 месяцев</t>
  </si>
  <si>
    <t>от 13 до 36 месяцев</t>
  </si>
  <si>
    <t>менее 12 месяцев</t>
  </si>
  <si>
    <t>количество, ед</t>
  </si>
  <si>
    <t>балансовая стоимость, руб</t>
  </si>
  <si>
    <t>Остаточная стоимость объектов особо ценного движимого имущества, в том числе с оставшимся сроком полезного использования</t>
  </si>
  <si>
    <t>от 12 до 24 месяцев</t>
  </si>
  <si>
    <t>от 25 до 36 месяцев</t>
  </si>
  <si>
    <t>от 37 до 48 месяцев</t>
  </si>
  <si>
    <t>от 49 до 60 месяцев</t>
  </si>
  <si>
    <t>от 61 до 72 месяцев</t>
  </si>
  <si>
    <t>от 73 до 84 месяцев</t>
  </si>
  <si>
    <t>от 85 до 96 месяцев</t>
  </si>
  <si>
    <t>от 97 до 108 месяцев</t>
  </si>
  <si>
    <t>от 109 до 120 месяцев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</si>
  <si>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</si>
  <si>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</si>
  <si>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</si>
  <si>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</si>
  <si>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</si>
  <si>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</si>
  <si>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</si>
  <si>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</si>
  <si>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</si>
  <si>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</si>
  <si>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</si>
  <si>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2.5.2. Сведения о расходах на содержание особо ценного движимого имущества</t>
  </si>
  <si>
    <t>Всего за отчетный период</t>
  </si>
  <si>
    <t>Расходы на содержание особо ценного движимого имущества</t>
  </si>
  <si>
    <t>на текущее обслуживание</t>
  </si>
  <si>
    <t>капитальный ремонт, включая приобретение запасных частей</t>
  </si>
  <si>
    <t>на уплату налогов</t>
  </si>
  <si>
    <t>заработная плата обслуживающего персонала</t>
  </si>
  <si>
    <t>иные расходы</t>
  </si>
  <si>
    <t>расходы на периодическое техническое (профилактическое) обслуживание</t>
  </si>
  <si>
    <t>расходы на текущий ремонт, включая приобретение запасных частей</t>
  </si>
  <si>
    <t>расходы на обязательное страхование</t>
  </si>
  <si>
    <t>расходы на добровольное страхование</t>
  </si>
  <si>
    <t>2.6. Сведения о транспортных средствах</t>
  </si>
  <si>
    <t>2.6.1. Сведения об используемых транспортных средствах</t>
  </si>
  <si>
    <t>Транспортные средства, ед</t>
  </si>
  <si>
    <t>в оперативном управлении учреждения</t>
  </si>
  <si>
    <t>по договорам аренды</t>
  </si>
  <si>
    <t>по договорам безвозмездного пользования</t>
  </si>
  <si>
    <t>на отчетную дату</t>
  </si>
  <si>
    <t>в среднем за год</t>
  </si>
  <si>
    <t>Наземные транспортные средства</t>
  </si>
  <si>
    <t>автомобили легковые (за исключением автомобилей скорой медицинской помощи), всего</t>
  </si>
  <si>
    <t>в том числе: средней стоимостью менее 3 млн. руб., с года выпуска которых прошло не более 3 лет</t>
  </si>
  <si>
    <t>1101</t>
  </si>
  <si>
    <t>средней стоимостью менее 3 млн. руб., с года выпуска которых прошло более 3 лет</t>
  </si>
  <si>
    <t>1102</t>
  </si>
  <si>
    <t>ср. стоимостью от 3 млн. до 5 млн. руб. включительно, с года выпуска которых прошло не более 3 лет</t>
  </si>
  <si>
    <t>1103</t>
  </si>
  <si>
    <t>ср. стоимостью от 3 млн. до 5 млн. руб. включительно, с года выпуска которых прошло более 3 лет</t>
  </si>
  <si>
    <t>1104</t>
  </si>
  <si>
    <t>ср. стоимостью от 5 млн. до 10 млн. руб. включительно, с года выпуска которых прошло не более 3 лет</t>
  </si>
  <si>
    <t>1105</t>
  </si>
  <si>
    <t>ср. стоимостью от 5 млн. до 10 млн. руб. включительно, с года выпуска которых прошло более 3 лет</t>
  </si>
  <si>
    <t>1106</t>
  </si>
  <si>
    <t>ср. стоимостью от 10 млн. до 15 млн. руб. включительно</t>
  </si>
  <si>
    <t>1107</t>
  </si>
  <si>
    <t>ср. стоимостью от 15 млн. руб.</t>
  </si>
  <si>
    <t>1108</t>
  </si>
  <si>
    <t>автомобили скорой медицинской помощи</t>
  </si>
  <si>
    <t>автомобили грузовые, за исключением специальных</t>
  </si>
  <si>
    <t>1300</t>
  </si>
  <si>
    <t>специальные грузовые автомашины</t>
  </si>
  <si>
    <t>1400</t>
  </si>
  <si>
    <t>автобусы</t>
  </si>
  <si>
    <t>тракторы самоходные комбайны</t>
  </si>
  <si>
    <t>1600</t>
  </si>
  <si>
    <t>мотосани, снегоходы</t>
  </si>
  <si>
    <t>1700</t>
  </si>
  <si>
    <t>прочие самоходные машины и механизмы на пневматическом и гусеничном ходу</t>
  </si>
  <si>
    <t>1800</t>
  </si>
  <si>
    <t>мотоциклы, мотороллеры</t>
  </si>
  <si>
    <t>1900</t>
  </si>
  <si>
    <t>Воздушные судна</t>
  </si>
  <si>
    <t>самолеты, всего</t>
  </si>
  <si>
    <t>в том числе: самолеты пассажирские</t>
  </si>
  <si>
    <t>2101</t>
  </si>
  <si>
    <t>самолеты грузовые</t>
  </si>
  <si>
    <t>2102</t>
  </si>
  <si>
    <t>самолеты пожарные</t>
  </si>
  <si>
    <t>2103</t>
  </si>
  <si>
    <t>самолеты аварийно-технической службы</t>
  </si>
  <si>
    <t>2104</t>
  </si>
  <si>
    <t>другие самолеты</t>
  </si>
  <si>
    <t>2105</t>
  </si>
  <si>
    <t>вертолеты, всего</t>
  </si>
  <si>
    <t>в том числе: вертолеты пассажирские</t>
  </si>
  <si>
    <t>2201</t>
  </si>
  <si>
    <t>вертолеты грузовые</t>
  </si>
  <si>
    <t>2202</t>
  </si>
  <si>
    <t>вертолеты пожарные</t>
  </si>
  <si>
    <t>2203</t>
  </si>
  <si>
    <t>вертолеты аварийно-технической службы</t>
  </si>
  <si>
    <t>2204</t>
  </si>
  <si>
    <t>другие вертолеты</t>
  </si>
  <si>
    <t>2205</t>
  </si>
  <si>
    <t>воздушные транспортные средства, не имеющие</t>
  </si>
  <si>
    <t>2206</t>
  </si>
  <si>
    <t>Водные транспортные средства</t>
  </si>
  <si>
    <t>суда пассажирские морские и речные</t>
  </si>
  <si>
    <t>суда грузовые морские и речные самоходные</t>
  </si>
  <si>
    <t>яхты</t>
  </si>
  <si>
    <t>катера</t>
  </si>
  <si>
    <t>гидроциклы</t>
  </si>
  <si>
    <t>3500</t>
  </si>
  <si>
    <t>моторные лодки</t>
  </si>
  <si>
    <t>3600</t>
  </si>
  <si>
    <t>парусно-моторные суда</t>
  </si>
  <si>
    <t>3700</t>
  </si>
  <si>
    <t>другие водные транспортные средства самоходные</t>
  </si>
  <si>
    <t>3800</t>
  </si>
  <si>
    <t>несамоходные (буксируемые) суда и иные транспортные средства</t>
  </si>
  <si>
    <t>3900</t>
  </si>
  <si>
    <t>Раздел 2. Сведения о неиспользуемых транспортных средствах, находящихся в оперативном управлении учреждения</t>
  </si>
  <si>
    <t>в связи с аварийным состоянием (требуется ремонт)</t>
  </si>
  <si>
    <t>в связи с аварийным состоянием (подлежит списанию)</t>
  </si>
  <si>
    <t>излишнее имущество (подлежит передаче в казну РФ)</t>
  </si>
  <si>
    <t>2.6.3. Направления использования транспортных средств</t>
  </si>
  <si>
    <t>Транспортные средства, непосредственно используемые в целях оказания услуг, выполнения работ</t>
  </si>
  <si>
    <t>Транспортные средства, используемые в общехозяйственных целях</t>
  </si>
  <si>
    <t>в целях обслуживания административно-управленческого персонала</t>
  </si>
  <si>
    <t>в иных целях</t>
  </si>
  <si>
    <t>в оперативном управлении учреждения, ед.</t>
  </si>
  <si>
    <t>по договорам аренды, ед.</t>
  </si>
  <si>
    <t>по договорам безвозмездного пользования, ед.</t>
  </si>
  <si>
    <t>2.6.4. Сведения о расходах на содержание транспортных средств</t>
  </si>
  <si>
    <t>Расходы на содержание транспортных средств</t>
  </si>
  <si>
    <t>всего за отчетный период</t>
  </si>
  <si>
    <t>на обслуживание транспортных средств</t>
  </si>
  <si>
    <t>содержание гаражей</t>
  </si>
  <si>
    <t>уплата транспортного налога</t>
  </si>
  <si>
    <t>расходы на горюче-смазочные материалы</t>
  </si>
  <si>
    <t>приобретение (замена) колес, шин, дисков</t>
  </si>
  <si>
    <t>расходы на ОСАГО</t>
  </si>
  <si>
    <t>ремонт, включая приобретение запасных частей</t>
  </si>
  <si>
    <t>техобслуживание сторонними организациями</t>
  </si>
  <si>
    <t>аренда гаражей, парковочных мест</t>
  </si>
  <si>
    <t>водителей</t>
  </si>
  <si>
    <t>обслуживающего персонала гаражей</t>
  </si>
  <si>
    <t>административного персонала гаражей</t>
  </si>
  <si>
    <t>Руководитель учреждения</t>
  </si>
  <si>
    <t>(подпись)</t>
  </si>
  <si>
    <t>Исполнитель_____________</t>
  </si>
  <si>
    <t>Тел. _________________________</t>
  </si>
  <si>
    <t>2.7 Сведения об имуществе, за исключением земельных участков, переданном в аренду</t>
  </si>
  <si>
    <t>Вид объекта</t>
  </si>
  <si>
    <t>Объем переданного имущества</t>
  </si>
  <si>
    <t>Направление использования</t>
  </si>
  <si>
    <t>Комментарий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</si>
</sst>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10"/>
      <name val="PT Astra Serif"/>
      <color rgb="FF0000ff"/>
    </font>
    <font>
      <b/>
      <sz val="10"/>
      <name val="PT Astra Serif"/>
      <color rgb="FF0000ff"/>
    </font>
    <font>
      <b/>
      <sz val="10"/>
      <name val="PT Astra Serif"/>
      <color rgb="FF0000ff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1d1d1d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  <border>
      <left style="thin"/>
      <right style="thin"/>
      <top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 style="thin"/>
      <bottom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/>
      <right/>
      <top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center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right" vertical="center" wrapText="1"/>
    </xf>
    <xf numFmtId="0" fontId="9" fillId="11" borderId="9" applyBorder="0">
      <alignment horizontal="right" vertical="center" wrapText="1"/>
    </xf>
    <xf numFmtId="0" fontId="10" fillId="12" borderId="10" applyBorder="0">
      <alignment horizontal="left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center" vertical="top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bottom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center" vertical="center" wrapText="1"/>
    </xf>
    <xf numFmtId="0" fontId="26" fillId="28" borderId="26" applyBorder="0">
      <alignment horizontal="right" vertical="center" wrapText="1"/>
    </xf>
    <xf numFmtId="0" fontId="27" fillId="29" borderId="27" applyBorder="0">
      <alignment horizontal="center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center" vertical="center" wrapText="1"/>
    </xf>
    <xf numFmtId="0" fontId="6" fillId="8" borderId="6" applyBorder="0">
      <alignment horizontal="left" vertical="center" wrapText="1"/>
    </xf>
    <xf numFmtId="4" fontId="7" fillId="9" borderId="7" applyBorder="0">
      <alignment horizontal="right" vertical="center" wrapText="1" indent="1"/>
    </xf>
    <xf numFmtId="4" fontId="8" fillId="10" borderId="8" applyBorder="0">
      <alignment horizontal="right" vertical="center" wrapText="1" indent="1"/>
    </xf>
    <xf numFmtId="0" fontId="9" fillId="11" borderId="9" applyBorder="0">
      <alignment horizontal="right" vertical="center" wrapText="1"/>
    </xf>
    <xf numFmtId="0" fontId="10" fillId="12" borderId="10" applyBorder="0">
      <alignment horizontal="left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center" vertical="top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bottom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right" vertical="center" wrapText="1"/>
    </xf>
    <xf numFmtId="4" fontId="23" fillId="25" borderId="23" applyBorder="0">
      <alignment horizontal="right" vertical="center" wrapText="1" indent="1"/>
    </xf>
    <xf numFmtId="0" fontId="24" fillId="26" borderId="24" applyBorder="0">
      <alignment horizontal="left" vertical="center" wrapText="1"/>
    </xf>
    <xf numFmtId="0" fontId="25" fillId="27" borderId="25" applyBorder="0">
      <alignment horizontal="center" vertical="center" wrapText="1"/>
    </xf>
    <xf numFmtId="0" fontId="26" fillId="28" borderId="26" applyBorder="0">
      <alignment horizontal="right" vertical="center" wrapText="1"/>
    </xf>
    <xf numFmtId="0" fontId="27" fillId="29" borderId="27" applyBorder="0">
      <alignment horizontal="center" vertical="center" wrapText="1"/>
    </xf>
  </cellXfs>
  <cellStyles>
    <cellStyle name="Normal" xfId="0" builtinId="0" customBuiltin="1"/>
    <cellStyle name="title" xfId="1"/>
    <cellStyle name="bold_left_str" xfId="2"/>
    <cellStyle name="bold_center_str" xfId="3"/>
    <cellStyle name="bold_border_center_str" xfId="4"/>
    <cellStyle name="border_center_str" xfId="5"/>
    <cellStyle name="border_left_str" xfId="6"/>
    <cellStyle name="border_right_num" xfId="7"/>
    <cellStyle name="bold_border_right_num" xfId="8"/>
    <cellStyle name="border_rigth_str" xfId="9"/>
    <cellStyle name="left_str" xfId="10"/>
    <cellStyle name="center_str" xfId="11"/>
    <cellStyle name="border_top_center_str" xfId="12"/>
    <cellStyle name="center_str8" xfId="13"/>
    <cellStyle name="center_bottom_str8" xfId="14"/>
    <cellStyle name="bottom_center_str" xfId="15"/>
    <cellStyle name="bottom_left_str" xfId="16"/>
    <cellStyle name="bold_ecp1" xfId="17"/>
    <cellStyle name="bold_ecp2" xfId="18"/>
    <cellStyle name="bold_ecp3" xfId="19"/>
    <cellStyle name="right_str" xfId="20"/>
    <cellStyle name="bold_right_str" xfId="21"/>
    <cellStyle name="border_right_str" xfId="22"/>
    <cellStyle name="bold_border_right_num" xfId="23"/>
    <cellStyle name="bold_border_left_str" xfId="24"/>
    <cellStyle name="bold_border_center_str" xfId="25"/>
    <cellStyle name="bold_border_right_str" xfId="26"/>
    <cellStyle name="table_head" xfId="27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Relationship Id="rId9" Type="http://schemas.openxmlformats.org/officeDocument/2006/relationships/worksheet" Target="worksheets/sheet9.xml" />
<Relationship Id="rId10" Type="http://schemas.openxmlformats.org/officeDocument/2006/relationships/worksheet" Target="worksheets/sheet10.xml" />
<Relationship Id="rId11" Type="http://schemas.openxmlformats.org/officeDocument/2006/relationships/worksheet" Target="worksheets/sheet11.xml" />
<Relationship Id="rId12" Type="http://schemas.openxmlformats.org/officeDocument/2006/relationships/worksheet" Target="worksheets/sheet12.xml" />
<Relationship Id="rId13" Type="http://schemas.openxmlformats.org/officeDocument/2006/relationships/worksheet" Target="worksheets/sheet13.xml" />
<Relationship Id="rId14" Type="http://schemas.openxmlformats.org/officeDocument/2006/relationships/worksheet" Target="worksheets/sheet14.xml" />
<Relationship Id="rId15" Type="http://schemas.openxmlformats.org/officeDocument/2006/relationships/worksheet" Target="worksheets/sheet15.xml" />
<Relationship Id="rId16" Type="http://schemas.openxmlformats.org/officeDocument/2006/relationships/worksheet" Target="worksheets/sheet16.xml" />
<Relationship Id="rId17" Type="http://schemas.openxmlformats.org/officeDocument/2006/relationships/worksheet" Target="worksheets/sheet17.xml" />
<Relationship Id="rId18" Type="http://schemas.openxmlformats.org/officeDocument/2006/relationships/worksheet" Target="worksheets/sheet18.xml" />
<Relationship Id="rId19" Type="http://schemas.openxmlformats.org/officeDocument/2006/relationships/worksheet" Target="worksheets/sheet19.xml" />
<Relationship Id="rId20" Type="http://schemas.openxmlformats.org/officeDocument/2006/relationships/worksheet" Target="worksheets/sheet20.xml" />
<Relationship Id="rId21" Type="http://schemas.openxmlformats.org/officeDocument/2006/relationships/worksheet" Target="worksheets/sheet21.xml" />
<Relationship Id="rId22" Type="http://schemas.openxmlformats.org/officeDocument/2006/relationships/worksheet" Target="worksheets/sheet22.xml" />
<Relationship Id="rId23" Type="http://schemas.openxmlformats.org/officeDocument/2006/relationships/worksheet" Target="worksheets/sheet23.xml" />
<Relationship Id="rId24" Type="http://schemas.openxmlformats.org/officeDocument/2006/relationships/worksheet" Target="worksheets/sheet24.xml" />
<Relationship Id="rId25" Type="http://schemas.openxmlformats.org/officeDocument/2006/relationships/worksheet" Target="worksheets/sheet25.xml" />
<Relationship Id="rId26" Type="http://schemas.openxmlformats.org/officeDocument/2006/relationships/worksheet" Target="worksheets/sheet26.xml" />
<Relationship Id="rId27" Type="http://schemas.openxmlformats.org/officeDocument/2006/relationships/worksheet" Target="worksheets/sheet27.xml" />
<Relationship Id="rId28" Type="http://schemas.openxmlformats.org/officeDocument/2006/relationships/worksheet" Target="worksheets/sheet28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4" width="28.65" customWidth="1"/>
    <col min="5" max="5" width="22.92" customWidth="1"/>
    <col min="6" max="9" width="28.65" customWidth="1"/>
  </cols>
  <sheetData>
    <row r="1" ht="20" customHeight="1">
</row>
    <row r="2" ht="100" customHeight="1">
      <c r="A2" s="1" t="s">
        <v>0</v>
      </c>
      <c r="B2" s="1"/>
      <c r="C2" s="1"/>
      <c r="D2" s="1"/>
      <c r="E2" s="1"/>
      <c r="F2" s="1"/>
      <c r="G2" s="1"/>
    </row>
    <row r="3" ht="30" customHeight="1">
      <c r="A3" s="1" t="s">
        <v>1</v>
      </c>
      <c r="B3" s="1"/>
      <c r="C3" s="1"/>
      <c r="D3" s="1"/>
      <c r="E3" s="1"/>
      <c r="F3" s="1"/>
      <c r="G3" s="1"/>
    </row>
    <row r="4" ht="30" customHeight="1">
      <c r="A4" s="0"/>
      <c r="B4" s="0"/>
      <c r="C4" s="0"/>
      <c r="D4" s="0"/>
      <c r="E4" s="0"/>
      <c r="F4" s="0"/>
      <c r="G4" s="5" t="s">
        <v>2</v>
      </c>
    </row>
    <row r="5" ht="30" customHeight="1">
      <c r="A5" s="0"/>
      <c r="B5" s="0"/>
      <c r="C5" s="0"/>
      <c r="D5" s="0"/>
      <c r="E5" s="0"/>
      <c r="F5" s="20" t="s">
        <v>3</v>
      </c>
      <c r="G5" s="5" t="s">
        <v>4</v>
      </c>
    </row>
    <row r="6" ht="30" customHeight="1">
      <c r="A6" s="10" t="s">
        <v>5</v>
      </c>
      <c r="B6" s="10"/>
      <c r="C6" s="16" t="s">
        <v>6</v>
      </c>
      <c r="D6" s="16"/>
      <c r="E6" s="16"/>
      <c r="F6" s="20" t="s">
        <v>7</v>
      </c>
      <c r="G6" s="5" t="s">
        <v>8</v>
      </c>
    </row>
    <row r="7" ht="30" customHeight="1">
      <c r="A7" s="10" t="s">
        <v>9</v>
      </c>
      <c r="B7" s="10"/>
      <c r="C7" s="16" t="s">
        <v>10</v>
      </c>
      <c r="D7" s="16"/>
      <c r="E7" s="16"/>
      <c r="F7" s="20" t="s">
        <v>11</v>
      </c>
      <c r="G7" s="5" t="s">
        <v>12</v>
      </c>
    </row>
    <row r="8" ht="30" customHeight="1">
      <c r="A8" s="10"/>
      <c r="B8" s="10"/>
      <c r="C8" s="20"/>
      <c r="D8" s="20"/>
      <c r="E8" s="20"/>
      <c r="F8" s="20" t="s">
        <v>13</v>
      </c>
      <c r="G8" s="5" t="s">
        <v>14</v>
      </c>
    </row>
    <row r="9" ht="30" customHeight="1">
      <c r="A9" s="10"/>
      <c r="B9" s="10"/>
      <c r="C9" s="11"/>
      <c r="D9" s="11"/>
      <c r="E9" s="11"/>
      <c r="F9" s="20" t="s">
        <v>15</v>
      </c>
      <c r="G9" s="5" t="s">
        <v>16</v>
      </c>
    </row>
    <row r="10" ht="30" customHeight="1">
</row>
    <row r="11" ht="30" customHeight="1">
      <c r="A11" s="1"/>
      <c r="B11" s="1"/>
      <c r="C11" s="1"/>
      <c r="D11" s="1"/>
      <c r="E11" s="1"/>
      <c r="F11" s="1"/>
      <c r="G11" s="1"/>
    </row>
    <row r="12" ht="36" customHeight="1">
      <c r="A12" s="5" t="s">
        <v>17</v>
      </c>
      <c r="B12" s="6" t="s">
        <v>18</v>
      </c>
      <c r="C12" s="6"/>
      <c r="D12" s="6" t="s">
        <v>6</v>
      </c>
      <c r="E12" s="6"/>
      <c r="F12" s="6"/>
      <c r="G12" s="6"/>
    </row>
    <row r="13" ht="18" customHeight="1">
      <c r="A13" s="5" t="s">
        <v>19</v>
      </c>
      <c r="B13" s="6" t="s">
        <v>20</v>
      </c>
      <c r="C13" s="6"/>
      <c r="D13" s="6" t="s">
        <v>21</v>
      </c>
      <c r="E13" s="6"/>
      <c r="F13" s="6"/>
      <c r="G13" s="6"/>
    </row>
    <row r="14">
      <c r="A14" s="5" t="s">
        <v>22</v>
      </c>
      <c r="B14" s="6" t="s">
        <v>23</v>
      </c>
      <c r="C14" s="6"/>
      <c r="D14" s="6"/>
      <c r="E14" s="6"/>
      <c r="F14" s="6"/>
      <c r="G14" s="6"/>
    </row>
    <row r="15" ht="18" customHeight="1">
      <c r="A15" s="5" t="s">
        <v>24</v>
      </c>
      <c r="B15" s="6" t="s">
        <v>25</v>
      </c>
      <c r="C15" s="6"/>
      <c r="D15" s="6" t="s">
        <v>26</v>
      </c>
      <c r="E15" s="6"/>
      <c r="F15" s="6"/>
      <c r="G15" s="6"/>
    </row>
    <row r="16" ht="18" customHeight="1">
      <c r="A16" s="5" t="s">
        <v>27</v>
      </c>
      <c r="B16" s="6" t="s">
        <v>28</v>
      </c>
      <c r="C16" s="6"/>
      <c r="D16" s="6" t="s">
        <v>29</v>
      </c>
      <c r="E16" s="6"/>
      <c r="F16" s="6"/>
      <c r="G16" s="6"/>
    </row>
    <row r="17">
      <c r="A17" s="5" t="s">
        <v>30</v>
      </c>
      <c r="B17" s="6" t="s">
        <v>31</v>
      </c>
      <c r="C17" s="6"/>
      <c r="D17" s="6"/>
      <c r="E17" s="6"/>
      <c r="F17" s="6"/>
      <c r="G17" s="6"/>
    </row>
    <row r="18" ht="18" customHeight="1">
      <c r="A18" s="5" t="s">
        <v>32</v>
      </c>
      <c r="B18" s="6" t="s">
        <v>33</v>
      </c>
      <c r="C18" s="6"/>
      <c r="D18" s="6" t="s">
        <v>34</v>
      </c>
      <c r="E18" s="6"/>
      <c r="F18" s="6"/>
      <c r="G18" s="6"/>
    </row>
    <row r="19" ht="18" customHeight="1">
      <c r="A19" s="5" t="s">
        <v>35</v>
      </c>
      <c r="B19" s="6" t="s">
        <v>36</v>
      </c>
      <c r="C19" s="6"/>
      <c r="D19" s="6" t="s">
        <v>37</v>
      </c>
      <c r="E19" s="6"/>
      <c r="F19" s="6"/>
      <c r="G19" s="6"/>
    </row>
    <row r="20" ht="20" customHeight="1">
      <c r="A20" s="5" t="s">
        <v>38</v>
      </c>
      <c r="B20" s="6" t="s">
        <v>39</v>
      </c>
      <c r="C20" s="6"/>
      <c r="D20" s="6" t="s">
        <v>40</v>
      </c>
      <c r="E20" s="6"/>
      <c r="F20" s="6"/>
      <c r="G20" s="6"/>
    </row>
    <row r="21" ht="22" customHeight="1">
      <c r="A21" s="5" t="s">
        <v>41</v>
      </c>
      <c r="B21" s="6" t="s">
        <v>42</v>
      </c>
      <c r="C21" s="6"/>
      <c r="D21" s="6" t="s">
        <v>40</v>
      </c>
      <c r="E21" s="6"/>
      <c r="F21" s="6"/>
      <c r="G21" s="6"/>
    </row>
    <row r="22" ht="22" customHeight="1">
      <c r="A22" s="5" t="s">
        <v>43</v>
      </c>
      <c r="B22" s="6" t="s">
        <v>44</v>
      </c>
      <c r="C22" s="6"/>
      <c r="D22" s="6" t="s">
        <v>40</v>
      </c>
      <c r="E22" s="6"/>
      <c r="F22" s="6"/>
      <c r="G22" s="6"/>
    </row>
    <row r="23" ht="50" customHeight="1">
      <c r="A23" s="5" t="s">
        <v>45</v>
      </c>
      <c r="B23" s="6" t="s">
        <v>46</v>
      </c>
      <c r="C23" s="6"/>
      <c r="D23" s="6" t="s">
        <v>40</v>
      </c>
      <c r="E23" s="6"/>
      <c r="F23" s="6"/>
      <c r="G23" s="6"/>
    </row>
    <row r="24" ht="18" customHeight="1">
      <c r="A24" s="5" t="s">
        <v>47</v>
      </c>
      <c r="B24" s="6" t="s">
        <v>48</v>
      </c>
      <c r="C24" s="6"/>
      <c r="D24" s="6" t="s">
        <v>49</v>
      </c>
      <c r="E24" s="6"/>
      <c r="F24" s="6"/>
      <c r="G24" s="6"/>
    </row>
    <row r="25" ht="18" customHeight="1">
      <c r="A25" s="5" t="s">
        <v>50</v>
      </c>
      <c r="B25" s="6" t="s">
        <v>51</v>
      </c>
      <c r="C25" s="6"/>
      <c r="D25" s="6" t="s">
        <v>52</v>
      </c>
      <c r="E25" s="6"/>
      <c r="F25" s="6"/>
      <c r="G25" s="6"/>
    </row>
    <row r="26" ht="18" customHeight="1">
      <c r="A26" s="5" t="s">
        <v>53</v>
      </c>
      <c r="B26" s="6" t="s">
        <v>54</v>
      </c>
      <c r="C26" s="6"/>
      <c r="D26" s="6" t="s">
        <v>55</v>
      </c>
      <c r="E26" s="6"/>
      <c r="F26" s="6"/>
      <c r="G26" s="6"/>
    </row>
    <row r="27" ht="18" customHeight="1">
      <c r="A27" s="5" t="s">
        <v>56</v>
      </c>
      <c r="B27" s="6" t="s">
        <v>9</v>
      </c>
      <c r="C27" s="6"/>
      <c r="D27" s="6" t="s">
        <v>10</v>
      </c>
      <c r="E27" s="6"/>
      <c r="F27" s="6"/>
      <c r="G27" s="6"/>
    </row>
    <row r="28" ht="18" customHeight="1">
      <c r="A28" s="5" t="s">
        <v>57</v>
      </c>
      <c r="B28" s="6" t="s">
        <v>58</v>
      </c>
      <c r="C28" s="6"/>
      <c r="D28" s="6" t="s">
        <v>59</v>
      </c>
      <c r="E28" s="6"/>
      <c r="F28" s="6"/>
      <c r="G28" s="6"/>
    </row>
    <row r="29" ht="15" customHeight="1">
</row>
    <row r="30" ht="20" customHeight="1">
      <c r="A30" s="17" t="s">
        <v>60</v>
      </c>
      <c r="B30" s="17"/>
      <c r="C30" s="17"/>
      <c r="D30" s="0"/>
      <c r="E30" s="17" t="s">
        <v>60</v>
      </c>
      <c r="F30" s="17"/>
      <c r="G30" s="17"/>
    </row>
    <row r="31" ht="20" customHeight="1">
      <c r="A31" s="18" t="s">
        <v>61</v>
      </c>
      <c r="B31" s="18"/>
      <c r="C31" s="18"/>
      <c r="D31" s="0"/>
      <c r="E31" s="18" t="s">
        <v>62</v>
      </c>
      <c r="F31" s="18"/>
      <c r="G31" s="18"/>
    </row>
    <row r="32" ht="20" customHeight="1">
      <c r="A32" s="18" t="s">
        <v>63</v>
      </c>
      <c r="B32" s="18"/>
      <c r="C32" s="18"/>
      <c r="D32" s="0"/>
      <c r="E32" s="18" t="s">
        <v>64</v>
      </c>
      <c r="F32" s="18"/>
      <c r="G32" s="18"/>
    </row>
    <row r="33" ht="20" customHeight="1">
      <c r="A33" s="18" t="s">
        <v>65</v>
      </c>
      <c r="B33" s="18"/>
      <c r="C33" s="18"/>
      <c r="D33" s="0"/>
      <c r="E33" s="18" t="s">
        <v>66</v>
      </c>
      <c r="F33" s="18"/>
      <c r="G33" s="18"/>
    </row>
    <row r="34" ht="20" customHeight="1">
      <c r="A34" s="18" t="s">
        <v>67</v>
      </c>
      <c r="B34" s="18"/>
      <c r="C34" s="18"/>
      <c r="D34" s="0"/>
      <c r="E34" s="18" t="s">
        <v>68</v>
      </c>
      <c r="F34" s="18"/>
      <c r="G34" s="18"/>
    </row>
    <row r="35" ht="20" customHeight="1">
      <c r="A35" s="18" t="s">
        <v>69</v>
      </c>
      <c r="B35" s="18"/>
      <c r="C35" s="18"/>
      <c r="D35" s="0"/>
      <c r="E35" s="18" t="s">
        <v>69</v>
      </c>
      <c r="F35" s="18"/>
      <c r="G35" s="18"/>
    </row>
    <row r="36" ht="20" customHeight="1">
      <c r="A36" s="19" t="s">
        <v>70</v>
      </c>
      <c r="B36" s="19"/>
      <c r="C36" s="19"/>
      <c r="D36" s="0"/>
      <c r="E36" s="19" t="s">
        <v>71</v>
      </c>
      <c r="F36" s="19"/>
      <c r="G36" s="19"/>
    </row>
  </sheetData>
  <sheetProtection password="8593" sheet="1" objects="1" scenarios="1"/>
  <mergeCells>
    <mergeCell ref="A2:G2"/>
    <mergeCell ref="A3:G3"/>
    <mergeCell ref="A6:B6"/>
    <mergeCell ref="C6:E6"/>
    <mergeCell ref="A7:B7"/>
    <mergeCell ref="C7:E7"/>
    <mergeCell ref="A8:B8"/>
    <mergeCell ref="C8:E8"/>
    <mergeCell ref="A9:B9"/>
    <mergeCell ref="C9:E9"/>
    <mergeCell ref="A11:G11"/>
    <mergeCell ref="B12:C12"/>
    <mergeCell ref="D12:G12"/>
    <mergeCell ref="B13:C13"/>
    <mergeCell ref="D13:G13"/>
    <mergeCell ref="B14:C14"/>
    <mergeCell ref="D14:G14"/>
    <mergeCell ref="B15:C15"/>
    <mergeCell ref="D15:G15"/>
    <mergeCell ref="B16:C16"/>
    <mergeCell ref="D16:G16"/>
    <mergeCell ref="B17:C17"/>
    <mergeCell ref="D17:G17"/>
    <mergeCell ref="B18:C18"/>
    <mergeCell ref="D18:G18"/>
    <mergeCell ref="B19:C19"/>
    <mergeCell ref="D19:G19"/>
    <mergeCell ref="B20:C20"/>
    <mergeCell ref="D20:G20"/>
    <mergeCell ref="B21:C21"/>
    <mergeCell ref="D21:G21"/>
    <mergeCell ref="B22:C22"/>
    <mergeCell ref="D22:G22"/>
    <mergeCell ref="B23:C23"/>
    <mergeCell ref="D23:G23"/>
    <mergeCell ref="B24:C24"/>
    <mergeCell ref="D24:G24"/>
    <mergeCell ref="B25:C25"/>
    <mergeCell ref="D25:G25"/>
    <mergeCell ref="B26:C26"/>
    <mergeCell ref="D26:G26"/>
    <mergeCell ref="B27:C27"/>
    <mergeCell ref="D27:G27"/>
    <mergeCell ref="B28:C28"/>
    <mergeCell ref="D28:G28"/>
    <mergeCell ref="A30:C30"/>
    <mergeCell ref="E30:G30"/>
    <mergeCell ref="A31:C31"/>
    <mergeCell ref="E31:G31"/>
    <mergeCell ref="A32:C32"/>
    <mergeCell ref="E32:G32"/>
    <mergeCell ref="A33:C33"/>
    <mergeCell ref="E33:G33"/>
    <mergeCell ref="A34:C34"/>
    <mergeCell ref="E34:G34"/>
    <mergeCell ref="A35:C35"/>
    <mergeCell ref="E35:G35"/>
    <mergeCell ref="A36:C36"/>
    <mergeCell ref="E36:G36"/>
  </mergeCells>
  <phoneticPr fontId="0" type="noConversion"/>
  <pageMargins left="0.4" right="0.4" top="0.4" bottom="0.4" header="0.1" footer="0.1"/>
  <pageSetup paperSize="9" fitToHeight="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4" width="24.83" customWidth="1"/>
  </cols>
  <sheetData>
    <row r="1" ht="30" customHeight="1">
      <c r="A1" s="5" t="s">
        <v>251</v>
      </c>
      <c r="B1" s="5" t="s">
        <v>75</v>
      </c>
      <c r="C1" s="5" t="s">
        <v>271</v>
      </c>
      <c r="D1" s="5"/>
      <c r="E1" s="5"/>
      <c r="F1" s="5"/>
      <c r="G1" s="5"/>
      <c r="H1" s="5"/>
      <c r="I1" s="5" t="s">
        <v>271</v>
      </c>
      <c r="J1" s="5"/>
      <c r="K1" s="5"/>
      <c r="L1" s="5"/>
      <c r="M1" s="5"/>
      <c r="N1" s="5"/>
    </row>
    <row r="2" ht="30" customHeight="1">
      <c r="A2" s="5"/>
      <c r="B2" s="5"/>
      <c r="C2" s="5" t="s">
        <v>188</v>
      </c>
      <c r="D2" s="5"/>
      <c r="E2" s="5"/>
      <c r="F2" s="5"/>
      <c r="G2" s="5"/>
      <c r="H2" s="5"/>
      <c r="I2" s="5" t="s">
        <v>188</v>
      </c>
      <c r="J2" s="5"/>
      <c r="K2" s="5"/>
      <c r="L2" s="5"/>
      <c r="M2" s="5"/>
      <c r="N2" s="5"/>
    </row>
    <row r="3" ht="30" customHeight="1">
      <c r="A3" s="5"/>
      <c r="B3" s="5"/>
      <c r="C3" s="5" t="s">
        <v>272</v>
      </c>
      <c r="D3" s="5"/>
      <c r="E3" s="5"/>
      <c r="F3" s="5"/>
      <c r="G3" s="5"/>
      <c r="H3" s="5"/>
      <c r="I3" s="5" t="s">
        <v>273</v>
      </c>
      <c r="J3" s="5"/>
      <c r="K3" s="5"/>
      <c r="L3" s="5"/>
      <c r="M3" s="5"/>
      <c r="N3" s="5"/>
    </row>
    <row r="4" ht="30" customHeight="1">
      <c r="A4" s="5"/>
      <c r="B4" s="5"/>
      <c r="C4" s="5" t="s">
        <v>259</v>
      </c>
      <c r="D4" s="5" t="s">
        <v>260</v>
      </c>
      <c r="E4" s="5" t="s">
        <v>261</v>
      </c>
      <c r="F4" s="5"/>
      <c r="G4" s="5" t="s">
        <v>262</v>
      </c>
      <c r="H4" s="5" t="s">
        <v>263</v>
      </c>
      <c r="I4" s="5" t="s">
        <v>259</v>
      </c>
      <c r="J4" s="5" t="s">
        <v>260</v>
      </c>
      <c r="K4" s="5" t="s">
        <v>261</v>
      </c>
      <c r="L4" s="5"/>
      <c r="M4" s="5" t="s">
        <v>262</v>
      </c>
      <c r="N4" s="5" t="s">
        <v>263</v>
      </c>
    </row>
    <row r="5" ht="30" customHeight="1">
      <c r="A5" s="5"/>
      <c r="B5" s="5"/>
      <c r="C5" s="5"/>
      <c r="D5" s="5"/>
      <c r="E5" s="5" t="s">
        <v>188</v>
      </c>
      <c r="F5" s="5"/>
      <c r="G5" s="5"/>
      <c r="H5" s="5"/>
      <c r="I5" s="5"/>
      <c r="J5" s="5"/>
      <c r="K5" s="5" t="s">
        <v>188</v>
      </c>
      <c r="L5" s="5"/>
      <c r="M5" s="5"/>
      <c r="N5" s="5"/>
    </row>
    <row r="6" ht="30" customHeight="1">
      <c r="A6" s="5"/>
      <c r="B6" s="5"/>
      <c r="C6" s="5"/>
      <c r="D6" s="5"/>
      <c r="E6" s="5" t="s">
        <v>266</v>
      </c>
      <c r="F6" s="5" t="s">
        <v>267</v>
      </c>
      <c r="G6" s="5"/>
      <c r="H6" s="5"/>
      <c r="I6" s="5"/>
      <c r="J6" s="5"/>
      <c r="K6" s="5" t="s">
        <v>266</v>
      </c>
      <c r="L6" s="5" t="s">
        <v>267</v>
      </c>
      <c r="M6" s="5"/>
      <c r="N6" s="5"/>
    </row>
    <row r="7" ht="20" customHeight="1">
      <c r="A7" s="5" t="s">
        <v>17</v>
      </c>
      <c r="B7" s="5" t="s">
        <v>19</v>
      </c>
      <c r="C7" s="5" t="s">
        <v>22</v>
      </c>
      <c r="D7" s="5" t="s">
        <v>24</v>
      </c>
      <c r="E7" s="5" t="s">
        <v>27</v>
      </c>
      <c r="F7" s="5" t="s">
        <v>30</v>
      </c>
      <c r="G7" s="5" t="s">
        <v>32</v>
      </c>
      <c r="H7" s="5" t="s">
        <v>35</v>
      </c>
      <c r="I7" s="5" t="s">
        <v>38</v>
      </c>
      <c r="J7" s="5" t="s">
        <v>41</v>
      </c>
      <c r="K7" s="5" t="s">
        <v>43</v>
      </c>
      <c r="L7" s="5" t="s">
        <v>45</v>
      </c>
      <c r="M7" s="5" t="s">
        <v>47</v>
      </c>
      <c r="N7" s="5" t="s">
        <v>50</v>
      </c>
    </row>
    <row r="8" ht="20" customHeight="1">
      <c r="A8" s="24" t="s">
        <v>268</v>
      </c>
      <c r="B8" s="5" t="s">
        <v>85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</row>
    <row r="9" ht="20" customHeight="1">
      <c r="A9" s="6" t="s">
        <v>239</v>
      </c>
      <c r="B9" s="5" t="s">
        <v>240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ht="20" customHeight="1">
      <c r="A10" s="6" t="s">
        <v>241</v>
      </c>
      <c r="B10" s="5"/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</row>
    <row r="11" ht="20" customHeight="1">
      <c r="A11" s="24" t="s">
        <v>269</v>
      </c>
      <c r="B11" s="5" t="s">
        <v>95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</row>
    <row r="12" ht="20" customHeight="1">
      <c r="A12" s="6" t="s">
        <v>239</v>
      </c>
      <c r="B12" s="5" t="s">
        <v>243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ht="20" customHeight="1">
      <c r="A13" s="6" t="s">
        <v>244</v>
      </c>
      <c r="B13" s="5"/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</row>
    <row r="14" ht="20" customHeight="1">
      <c r="A14" s="6" t="s">
        <v>245</v>
      </c>
      <c r="B14" s="5"/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</row>
    <row r="15" ht="20" customHeight="1">
      <c r="A15" s="24" t="s">
        <v>270</v>
      </c>
      <c r="B15" s="5" t="s">
        <v>157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</row>
    <row r="16" ht="20" customHeight="1">
      <c r="A16" s="6" t="s">
        <v>239</v>
      </c>
      <c r="B16" s="5" t="s">
        <v>159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ht="20" customHeight="1">
      <c r="A17" s="6" t="s">
        <v>247</v>
      </c>
      <c r="B17" s="5"/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</row>
    <row r="18" ht="20" customHeight="1">
      <c r="A18" s="6" t="s">
        <v>248</v>
      </c>
      <c r="B18" s="5"/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</row>
    <row r="19" ht="20" customHeight="1">
      <c r="A19" s="6" t="s">
        <v>249</v>
      </c>
      <c r="B19" s="5"/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</row>
    <row r="20" ht="20" customHeight="1">
      <c r="A20" s="21" t="s">
        <v>102</v>
      </c>
      <c r="B20" s="25" t="s">
        <v>103</v>
      </c>
      <c r="C20" s="23">
        <f>VLOOKUP("1000",$B:$Z,2,0) + VLOOKUP("2000",$B:$Z,2,0) + VLOOKUP("3000",$B:$Z,2,0)</f>
      </c>
      <c r="D20" s="23">
        <f>VLOOKUP("1000",$B:$Z,3,0) + VLOOKUP("2000",$B:$Z,3,0) + VLOOKUP("3000",$B:$Z,3,0)</f>
      </c>
      <c r="E20" s="23">
        <f>VLOOKUP("1000",$B:$Z,4,0) + VLOOKUP("2000",$B:$Z,4,0) + VLOOKUP("3000",$B:$Z,4,0)</f>
      </c>
      <c r="F20" s="23">
        <f>VLOOKUP("1000",$B:$Z,5,0) + VLOOKUP("2000",$B:$Z,5,0) + VLOOKUP("3000",$B:$Z,5,0)</f>
      </c>
      <c r="G20" s="23">
        <f>VLOOKUP("1000",$B:$Z,6,0) + VLOOKUP("2000",$B:$Z,6,0) + VLOOKUP("3000",$B:$Z,6,0)</f>
      </c>
      <c r="H20" s="23">
        <f>VLOOKUP("1000",$B:$Z,7,0) + VLOOKUP("2000",$B:$Z,7,0) + VLOOKUP("3000",$B:$Z,7,0)</f>
      </c>
      <c r="I20" s="23">
        <f>VLOOKUP("1000",$B:$Z,8,0) + VLOOKUP("2000",$B:$Z,8,0) + VLOOKUP("3000",$B:$Z,8,0)</f>
      </c>
      <c r="J20" s="23">
        <f>VLOOKUP("1000",$B:$Z,9,0) + VLOOKUP("2000",$B:$Z,9,0) + VLOOKUP("3000",$B:$Z,9,0)</f>
      </c>
      <c r="K20" s="23">
        <f>VLOOKUP("1000",$B:$Z,10,0) + VLOOKUP("2000",$B:$Z,10,0) + VLOOKUP("3000",$B:$Z,10,0)</f>
      </c>
      <c r="L20" s="23">
        <f>VLOOKUP("1000",$B:$Z,11,0) + VLOOKUP("2000",$B:$Z,11,0) + VLOOKUP("3000",$B:$Z,11,0)</f>
      </c>
      <c r="M20" s="23">
        <f>VLOOKUP("1000",$B:$Z,12,0) + VLOOKUP("2000",$B:$Z,12,0) + VLOOKUP("3000",$B:$Z,12,0)</f>
      </c>
      <c r="N20" s="23">
        <f>VLOOKUP("1000",$B:$Z,13,0) + VLOOKUP("2000",$B:$Z,13,0) + VLOOKUP("3000",$B:$Z,13,0)</f>
      </c>
    </row>
  </sheetData>
  <mergeCells>
    <mergeCell ref="A1:A6"/>
    <mergeCell ref="B1:B6"/>
    <mergeCell ref="C1:H1"/>
    <mergeCell ref="I1:N1"/>
    <mergeCell ref="C2:H2"/>
    <mergeCell ref="I2:N2"/>
    <mergeCell ref="C3:H3"/>
    <mergeCell ref="I3:N3"/>
    <mergeCell ref="C4:C6"/>
    <mergeCell ref="D4:D6"/>
    <mergeCell ref="E4:F4"/>
    <mergeCell ref="G4:G6"/>
    <mergeCell ref="H4:H6"/>
    <mergeCell ref="I4:I6"/>
    <mergeCell ref="J4:J6"/>
    <mergeCell ref="K4:L4"/>
    <mergeCell ref="M4:M6"/>
    <mergeCell ref="N4:N6"/>
    <mergeCell ref="E5:F5"/>
    <mergeCell ref="K5:L5"/>
  </mergeCells>
  <phoneticPr fontId="0" type="noConversion"/>
  <pageMargins left="0.4" right="0.4" top="0.4" bottom="0.4" header="0.1" footer="0.1"/>
  <pageSetup paperSize="9" fitToHeight="0" orientation="landscape" verticalDpi="0" r:id="rId1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7" width="24.83" customWidth="1"/>
  </cols>
  <sheetData>
    <row r="1" ht="50" customHeight="1">
      <c r="A1" s="1" t="s">
        <v>274</v>
      </c>
      <c r="B1" s="1"/>
      <c r="C1" s="1"/>
      <c r="D1" s="1"/>
      <c r="E1" s="1"/>
      <c r="F1" s="1"/>
      <c r="G1" s="1"/>
    </row>
    <row r="2" ht="30" customHeight="1">
      <c r="A2" s="5" t="s">
        <v>275</v>
      </c>
      <c r="B2" s="5" t="s">
        <v>276</v>
      </c>
      <c r="C2" s="5" t="s">
        <v>277</v>
      </c>
      <c r="D2" s="5"/>
      <c r="E2" s="5"/>
      <c r="F2" s="5" t="s">
        <v>278</v>
      </c>
      <c r="G2" s="5" t="s">
        <v>279</v>
      </c>
    </row>
    <row r="3" ht="30" customHeight="1">
      <c r="A3" s="5"/>
      <c r="B3" s="5"/>
      <c r="C3" s="5" t="s">
        <v>280</v>
      </c>
      <c r="D3" s="5" t="s">
        <v>112</v>
      </c>
      <c r="E3" s="5" t="s">
        <v>113</v>
      </c>
      <c r="F3" s="5"/>
      <c r="G3" s="5"/>
    </row>
    <row r="4" ht="20" customHeight="1">
      <c r="A4" s="5" t="s">
        <v>17</v>
      </c>
      <c r="B4" s="5" t="s">
        <v>19</v>
      </c>
      <c r="C4" s="5" t="s">
        <v>22</v>
      </c>
      <c r="D4" s="5" t="s">
        <v>24</v>
      </c>
      <c r="E4" s="5" t="s">
        <v>27</v>
      </c>
      <c r="F4" s="5" t="s">
        <v>30</v>
      </c>
      <c r="G4" s="5" t="s">
        <v>32</v>
      </c>
    </row>
    <row r="5" ht="20" customHeight="1">
      <c r="A5" s="24" t="s">
        <v>281</v>
      </c>
      <c r="B5" s="25" t="s">
        <v>180</v>
      </c>
      <c r="C5" s="25" t="s">
        <v>180</v>
      </c>
      <c r="D5" s="25" t="s">
        <v>180</v>
      </c>
      <c r="E5" s="25" t="s">
        <v>180</v>
      </c>
      <c r="F5" s="25" t="s">
        <v>180</v>
      </c>
      <c r="G5" s="25" t="s">
        <v>180</v>
      </c>
    </row>
    <row r="6" ht="20" customHeight="1">
      <c r="A6" s="24" t="s">
        <v>282</v>
      </c>
      <c r="B6" s="25" t="s">
        <v>180</v>
      </c>
      <c r="C6" s="25" t="s">
        <v>180</v>
      </c>
      <c r="D6" s="25" t="s">
        <v>180</v>
      </c>
      <c r="E6" s="25" t="s">
        <v>180</v>
      </c>
      <c r="F6" s="25" t="s">
        <v>180</v>
      </c>
      <c r="G6" s="25" t="s">
        <v>180</v>
      </c>
    </row>
  </sheetData>
  <sheetProtection password="" sheet="1" objects="1" scenarios="1"/>
  <mergeCells>
    <mergeCell ref="A1:G1"/>
    <mergeCell ref="A2:A3"/>
    <mergeCell ref="B2:B3"/>
    <mergeCell ref="C2:E2"/>
    <mergeCell ref="F2:F3"/>
    <mergeCell ref="G2:G3"/>
  </mergeCells>
  <phoneticPr fontId="0" type="noConversion"/>
  <pageMargins left="0.4" right="0.4" top="0.4" bottom="0.4" header="0.1" footer="0.1"/>
  <pageSetup paperSize="9" fitToHeight="0" orientation="landscape" verticalDpi="0" r:id="rId1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76.40" customWidth="1"/>
    <col min="2" max="2" width="22.92" customWidth="1"/>
    <col min="3" max="6" width="28.65" customWidth="1"/>
  </cols>
  <sheetData>
    <row r="1" ht="50" customHeight="1">
      <c r="A1" s="1" t="s">
        <v>283</v>
      </c>
      <c r="B1" s="1"/>
      <c r="C1" s="1"/>
      <c r="D1" s="1"/>
      <c r="E1" s="1"/>
      <c r="F1" s="1"/>
    </row>
    <row r="2" ht="30" customHeight="1">
      <c r="A2" s="11" t="s">
        <v>284</v>
      </c>
      <c r="B2" s="11"/>
      <c r="C2" s="11"/>
      <c r="D2" s="11"/>
      <c r="E2" s="11"/>
      <c r="F2" s="11"/>
    </row>
    <row r="3" ht="30" customHeight="1">
      <c r="A3" s="0"/>
      <c r="B3" s="0"/>
      <c r="C3" s="0"/>
      <c r="D3" s="0"/>
      <c r="E3" s="0"/>
      <c r="F3" s="5" t="s">
        <v>2</v>
      </c>
    </row>
    <row r="4" ht="30" customHeight="1">
      <c r="A4" s="0"/>
      <c r="B4" s="0"/>
      <c r="C4" s="0"/>
      <c r="D4" s="0"/>
      <c r="E4" s="20" t="s">
        <v>3</v>
      </c>
      <c r="F4" s="5" t="s">
        <v>4</v>
      </c>
    </row>
    <row r="5" ht="30" customHeight="1">
      <c r="A5" s="10" t="s">
        <v>5</v>
      </c>
      <c r="B5" s="15" t="s">
        <v>6</v>
      </c>
      <c r="C5" s="15"/>
      <c r="D5" s="15"/>
      <c r="E5" s="20" t="s">
        <v>7</v>
      </c>
      <c r="F5" s="5" t="s">
        <v>8</v>
      </c>
    </row>
    <row r="6" ht="30" customHeight="1">
      <c r="A6" s="10" t="s">
        <v>9</v>
      </c>
      <c r="B6" s="15" t="s">
        <v>10</v>
      </c>
      <c r="C6" s="15"/>
      <c r="D6" s="15"/>
      <c r="E6" s="20" t="s">
        <v>11</v>
      </c>
      <c r="F6" s="5" t="s">
        <v>12</v>
      </c>
    </row>
    <row r="7" ht="30" customHeight="1">
      <c r="A7" s="10" t="s">
        <v>285</v>
      </c>
      <c r="B7" s="15" t="s">
        <v>286</v>
      </c>
      <c r="C7" s="15"/>
      <c r="D7" s="15"/>
      <c r="E7" s="20" t="s">
        <v>287</v>
      </c>
      <c r="F7" s="5" t="s">
        <v>14</v>
      </c>
    </row>
    <row r="8" ht="30" customHeight="1">
      <c r="A8" s="10" t="s">
        <v>288</v>
      </c>
      <c r="B8" s="11"/>
      <c r="C8" s="11"/>
      <c r="D8" s="11"/>
      <c r="E8" s="20" t="s">
        <v>15</v>
      </c>
      <c r="F8" s="5" t="s">
        <v>16</v>
      </c>
    </row>
    <row r="9" ht="30" customHeight="1">
      <c r="A9" s="10" t="s">
        <v>289</v>
      </c>
      <c r="B9" s="11"/>
      <c r="C9" s="11"/>
      <c r="D9" s="11"/>
      <c r="E9" s="20" t="s">
        <v>290</v>
      </c>
      <c r="F9" s="5" t="s">
        <v>291</v>
      </c>
    </row>
    <row r="10" ht="30" customHeight="1">
</row>
    <row r="11" ht="30" customHeight="1">
      <c r="A11" s="3" t="s">
        <v>292</v>
      </c>
      <c r="B11" s="3"/>
      <c r="C11" s="3"/>
      <c r="D11" s="3"/>
      <c r="E11" s="3"/>
      <c r="F11" s="3"/>
    </row>
    <row r="12" ht="50" customHeight="1">
      <c r="A12" s="5" t="s">
        <v>136</v>
      </c>
      <c r="B12" s="5" t="s">
        <v>75</v>
      </c>
      <c r="C12" s="5" t="s">
        <v>293</v>
      </c>
      <c r="D12" s="5"/>
      <c r="E12" s="5" t="s">
        <v>294</v>
      </c>
      <c r="F12" s="5" t="s">
        <v>295</v>
      </c>
    </row>
    <row r="13" ht="50" customHeight="1">
      <c r="A13" s="5"/>
      <c r="B13" s="5"/>
      <c r="C13" s="5" t="s">
        <v>296</v>
      </c>
      <c r="D13" s="5" t="s">
        <v>297</v>
      </c>
      <c r="E13" s="5"/>
      <c r="F13" s="5"/>
    </row>
    <row r="14" ht="20" customHeight="1">
      <c r="A14" s="5" t="s">
        <v>17</v>
      </c>
      <c r="B14" s="5" t="s">
        <v>19</v>
      </c>
      <c r="C14" s="5" t="s">
        <v>22</v>
      </c>
      <c r="D14" s="5" t="s">
        <v>24</v>
      </c>
      <c r="E14" s="5" t="s">
        <v>27</v>
      </c>
      <c r="F14" s="5" t="s">
        <v>30</v>
      </c>
    </row>
    <row r="15" ht="55" customHeight="1">
      <c r="A15" s="6" t="s">
        <v>298</v>
      </c>
      <c r="B15" s="5" t="s">
        <v>196</v>
      </c>
      <c r="C15" s="7">
        <v>93729677.96</v>
      </c>
      <c r="D15" s="7">
        <v>85337921.11</v>
      </c>
      <c r="E15" s="7">
        <f>IF(C15&gt;0,(C15-D15)/D15*100,0)</f>
      </c>
      <c r="F15" s="7">
        <v>97.92915638518959878462931729409739246101</v>
      </c>
    </row>
    <row r="16" ht="110" customHeight="1">
      <c r="A16" s="6" t="s">
        <v>299</v>
      </c>
      <c r="B16" s="5" t="s">
        <v>206</v>
      </c>
      <c r="C16" s="7">
        <v>0</v>
      </c>
      <c r="D16" s="7">
        <v>0</v>
      </c>
      <c r="E16" s="7">
        <f>IF(C16&gt;0,(C16-D16)/D16*100,0)</f>
      </c>
      <c r="F16" s="7">
        <v>0</v>
      </c>
    </row>
    <row r="17" ht="55" customHeight="1">
      <c r="A17" s="6" t="s">
        <v>300</v>
      </c>
      <c r="B17" s="5" t="s">
        <v>215</v>
      </c>
      <c r="C17" s="7">
        <v>1958040</v>
      </c>
      <c r="D17" s="7">
        <v>1850010.08</v>
      </c>
      <c r="E17" s="7">
        <f>IF(C17&gt;0,(C17-D17)/D17*100,0)</f>
      </c>
      <c r="F17" s="7">
        <v>2.04576831524255716117959857796287747252</v>
      </c>
    </row>
    <row r="18" ht="55" customHeight="1">
      <c r="A18" s="6" t="s">
        <v>301</v>
      </c>
      <c r="B18" s="5" t="s">
        <v>302</v>
      </c>
      <c r="C18" s="7">
        <v>0</v>
      </c>
      <c r="D18" s="7">
        <v>0</v>
      </c>
      <c r="E18" s="7">
        <f>IF(C18&gt;0,(C18-D18)/D18*100,0)</f>
      </c>
      <c r="F18" s="7">
        <v>0</v>
      </c>
    </row>
    <row r="19" ht="55" customHeight="1">
      <c r="A19" s="6" t="s">
        <v>303</v>
      </c>
      <c r="B19" s="5" t="s">
        <v>304</v>
      </c>
      <c r="C19" s="7">
        <v>0</v>
      </c>
      <c r="D19" s="7">
        <v>0</v>
      </c>
      <c r="E19" s="7">
        <f>IF(C19&gt;0,(C19-D19)/D19*100,0)</f>
      </c>
      <c r="F19" s="7">
        <v>0</v>
      </c>
    </row>
    <row r="20" ht="55" customHeight="1">
      <c r="A20" s="6" t="s">
        <v>305</v>
      </c>
      <c r="B20" s="5" t="s">
        <v>306</v>
      </c>
      <c r="C20" s="7">
        <v>0</v>
      </c>
      <c r="D20" s="7">
        <v>0</v>
      </c>
      <c r="E20" s="7">
        <f>IF(C20&gt;0,(C20-D20)/D20*100,0)</f>
      </c>
      <c r="F20" s="7">
        <v>0</v>
      </c>
    </row>
    <row r="21" ht="55" customHeight="1">
      <c r="A21" s="6" t="s">
        <v>307</v>
      </c>
      <c r="B21" s="5" t="s">
        <v>308</v>
      </c>
      <c r="C21" s="7">
        <v>0</v>
      </c>
      <c r="D21" s="7">
        <v>0</v>
      </c>
      <c r="E21" s="7">
        <f>IF(C21&gt;0,(C21-D21)/D21*100,0)</f>
      </c>
      <c r="F21" s="7">
        <v>0</v>
      </c>
    </row>
    <row r="22" ht="110" customHeight="1">
      <c r="A22" s="6" t="s">
        <v>309</v>
      </c>
      <c r="B22" s="5" t="s">
        <v>310</v>
      </c>
      <c r="C22" s="7">
        <v>0</v>
      </c>
      <c r="D22" s="7">
        <v>0</v>
      </c>
      <c r="E22" s="7">
        <f>IF(C22&gt;0,(C22-D22)/D22*100,0)</f>
      </c>
      <c r="F22" s="7">
        <v>0</v>
      </c>
    </row>
    <row r="23" ht="110" customHeight="1">
      <c r="A23" s="6" t="s">
        <v>311</v>
      </c>
      <c r="B23" s="5" t="s">
        <v>312</v>
      </c>
      <c r="C23" s="7">
        <v>0</v>
      </c>
      <c r="D23" s="7">
        <v>0</v>
      </c>
      <c r="E23" s="7">
        <f>IF(C23&gt;0,(C23-D23)/D23*100,0)</f>
      </c>
      <c r="F23" s="7">
        <v>0</v>
      </c>
    </row>
    <row r="24" ht="110" customHeight="1">
      <c r="A24" s="6" t="s">
        <v>313</v>
      </c>
      <c r="B24" s="5" t="s">
        <v>314</v>
      </c>
      <c r="C24" s="7">
        <v>24000</v>
      </c>
      <c r="D24" s="7">
        <v>29970</v>
      </c>
      <c r="E24" s="7">
        <f>IF(C24&gt;0,(C24-D24)/D24*100,0)</f>
      </c>
      <c r="F24" s="7">
        <v>.0250752995678440541910841279397300664647</v>
      </c>
    </row>
    <row r="25" ht="55" customHeight="1">
      <c r="A25" s="6" t="s">
        <v>315</v>
      </c>
      <c r="B25" s="5" t="s">
        <v>316</v>
      </c>
      <c r="C25" s="7">
        <v>0</v>
      </c>
      <c r="D25" s="7">
        <v>0</v>
      </c>
      <c r="E25" s="7">
        <f>IF(C25&gt;0,(C25-D25)/D25*100,0)</f>
      </c>
      <c r="F25" s="7">
        <v>0</v>
      </c>
    </row>
    <row r="26" ht="110" customHeight="1">
      <c r="A26" s="6" t="s">
        <v>317</v>
      </c>
      <c r="B26" s="5" t="s">
        <v>318</v>
      </c>
      <c r="C26" s="7">
        <v>0</v>
      </c>
      <c r="D26" s="7">
        <v>0</v>
      </c>
      <c r="E26" s="7">
        <f>IF(C26&gt;0,(C26-D26)/D26*100,0)</f>
      </c>
      <c r="F26" s="7">
        <v>0</v>
      </c>
    </row>
    <row r="27" ht="110" customHeight="1">
      <c r="A27" s="6" t="s">
        <v>319</v>
      </c>
      <c r="B27" s="5" t="s">
        <v>320</v>
      </c>
      <c r="C27" s="7">
        <v>0</v>
      </c>
      <c r="D27" s="7">
        <v>0</v>
      </c>
      <c r="E27" s="7">
        <f>IF(C27&gt;0,(C27-D27)/D27*100,0)</f>
      </c>
      <c r="F27" s="7">
        <v>0</v>
      </c>
    </row>
    <row r="28" ht="110" customHeight="1">
      <c r="A28" s="6" t="s">
        <v>321</v>
      </c>
      <c r="B28" s="5" t="s">
        <v>322</v>
      </c>
      <c r="C28" s="7">
        <v>0</v>
      </c>
      <c r="D28" s="7">
        <v>0</v>
      </c>
      <c r="E28" s="7">
        <f>IF(C28&gt;0,(C28-D28)/D28*100,0)</f>
      </c>
      <c r="F28" s="7">
        <v>0</v>
      </c>
    </row>
    <row r="29" ht="55" customHeight="1">
      <c r="A29" s="6" t="s">
        <v>323</v>
      </c>
      <c r="B29" s="5" t="s">
        <v>324</v>
      </c>
      <c r="C29" s="7">
        <v>0</v>
      </c>
      <c r="D29" s="7">
        <v>0</v>
      </c>
      <c r="E29" s="7">
        <f>IF(C29&gt;0,(C29-D29)/D29*100,0)</f>
      </c>
      <c r="F29" s="7">
        <v>0</v>
      </c>
    </row>
    <row r="30" ht="110" customHeight="1">
      <c r="A30" s="6" t="s">
        <v>325</v>
      </c>
      <c r="B30" s="5" t="s">
        <v>326</v>
      </c>
      <c r="C30" s="7">
        <v>0</v>
      </c>
      <c r="D30" s="7">
        <v>0</v>
      </c>
      <c r="E30" s="7">
        <f>IF(C30&gt;0,(C30-D30)/D30*100,0)</f>
      </c>
      <c r="F30" s="7">
        <v>0</v>
      </c>
    </row>
    <row r="31" ht="110" customHeight="1">
      <c r="A31" s="6" t="s">
        <v>327</v>
      </c>
      <c r="B31" s="5" t="s">
        <v>328</v>
      </c>
      <c r="C31" s="7">
        <v>0</v>
      </c>
      <c r="D31" s="7">
        <v>0</v>
      </c>
      <c r="E31" s="7">
        <f>IF(C31&gt;0,(C31-D31)/D31*100,0)</f>
      </c>
      <c r="F31" s="7">
        <v>0</v>
      </c>
    </row>
    <row r="32" ht="110" customHeight="1">
      <c r="A32" s="6" t="s">
        <v>329</v>
      </c>
      <c r="B32" s="5" t="s">
        <v>330</v>
      </c>
      <c r="C32" s="7">
        <v>0</v>
      </c>
      <c r="D32" s="7">
        <v>0</v>
      </c>
      <c r="E32" s="7">
        <f>IF(C32&gt;0,(C32-D32)/D32*100,0)</f>
      </c>
      <c r="F32" s="7">
        <v>0</v>
      </c>
    </row>
    <row r="33" ht="55" customHeight="1">
      <c r="A33" s="6" t="s">
        <v>331</v>
      </c>
      <c r="B33" s="5" t="s">
        <v>332</v>
      </c>
      <c r="C33" s="7">
        <v>0</v>
      </c>
      <c r="D33" s="7">
        <v>0</v>
      </c>
      <c r="E33" s="7">
        <f>IF(C33&gt;0,(C33-D33)/D33*100,0)</f>
      </c>
      <c r="F33" s="7">
        <v>0</v>
      </c>
    </row>
    <row r="34" ht="110" customHeight="1">
      <c r="A34" s="6" t="s">
        <v>333</v>
      </c>
      <c r="B34" s="5" t="s">
        <v>334</v>
      </c>
      <c r="C34" s="7">
        <v>0</v>
      </c>
      <c r="D34" s="7">
        <v>0</v>
      </c>
      <c r="E34" s="7">
        <f>IF(C34&gt;0,(C34-D34)/D34*100,0)</f>
      </c>
      <c r="F34" s="7">
        <v>0</v>
      </c>
    </row>
    <row r="35" ht="55" customHeight="1">
      <c r="A35" s="6" t="s">
        <v>335</v>
      </c>
      <c r="B35" s="5" t="s">
        <v>336</v>
      </c>
      <c r="C35" s="7">
        <v>0</v>
      </c>
      <c r="D35" s="7">
        <v>0</v>
      </c>
      <c r="E35" s="7">
        <f>IF(C35&gt;0,(C35-D35)/D35*100,0)</f>
      </c>
      <c r="F35" s="7">
        <v>0</v>
      </c>
    </row>
    <row r="36" ht="55" customHeight="1">
      <c r="A36" s="6" t="s">
        <v>337</v>
      </c>
      <c r="B36" s="5" t="s">
        <v>338</v>
      </c>
      <c r="C36" s="7">
        <v>0</v>
      </c>
      <c r="D36" s="7">
        <v>0</v>
      </c>
      <c r="E36" s="7">
        <f>IF(C36&gt;0,(C36-D36)/D36*100,0)</f>
      </c>
      <c r="F36" s="7">
        <v>0</v>
      </c>
    </row>
    <row r="37" ht="55" customHeight="1">
      <c r="A37" s="6" t="s">
        <v>339</v>
      </c>
      <c r="B37" s="5" t="s">
        <v>340</v>
      </c>
      <c r="C37" s="7">
        <v>0</v>
      </c>
      <c r="D37" s="7">
        <v>0</v>
      </c>
      <c r="E37" s="7">
        <f>IF(C37&gt;0,(C37-D37)/D37*100,0)</f>
      </c>
      <c r="F37" s="7">
        <v>0</v>
      </c>
    </row>
    <row r="38" ht="55" customHeight="1">
      <c r="A38" s="6" t="s">
        <v>341</v>
      </c>
      <c r="B38" s="5" t="s">
        <v>342</v>
      </c>
      <c r="C38" s="7">
        <v>0</v>
      </c>
      <c r="D38" s="7">
        <v>0</v>
      </c>
      <c r="E38" s="7">
        <f>IF(C38&gt;0,(C38-D38)/D38*100,0)</f>
      </c>
      <c r="F38" s="7">
        <v>0</v>
      </c>
    </row>
    <row r="39" ht="55" customHeight="1">
      <c r="A39" s="6" t="s">
        <v>343</v>
      </c>
      <c r="B39" s="5" t="s">
        <v>344</v>
      </c>
      <c r="C39" s="7">
        <v>0</v>
      </c>
      <c r="D39" s="7">
        <v>0</v>
      </c>
      <c r="E39" s="7">
        <f>IF(C39&gt;0,(C39-D39)/D39*100,0)</f>
      </c>
      <c r="F39" s="7">
        <v>0</v>
      </c>
    </row>
    <row r="40" ht="110" customHeight="1">
      <c r="A40" s="6" t="s">
        <v>345</v>
      </c>
      <c r="B40" s="5" t="s">
        <v>346</v>
      </c>
      <c r="C40" s="7">
        <v>0</v>
      </c>
      <c r="D40" s="7">
        <v>0</v>
      </c>
      <c r="E40" s="7">
        <f>IF(C40&gt;0,(C40-D40)/D40*100,0)</f>
      </c>
      <c r="F40" s="7">
        <v>0</v>
      </c>
    </row>
    <row r="41" ht="55" customHeight="1">
      <c r="A41" s="6" t="s">
        <v>347</v>
      </c>
      <c r="B41" s="5" t="s">
        <v>348</v>
      </c>
      <c r="C41" s="7">
        <v>0</v>
      </c>
      <c r="D41" s="7">
        <v>0</v>
      </c>
      <c r="E41" s="7">
        <f>IF(C41&gt;0,(C41-D41)/D41*100,0)</f>
      </c>
      <c r="F41" s="7">
        <v>0</v>
      </c>
    </row>
    <row r="42" ht="55" customHeight="1">
      <c r="A42" s="6" t="s">
        <v>349</v>
      </c>
      <c r="B42" s="5" t="s">
        <v>85</v>
      </c>
      <c r="C42" s="7">
        <v>0</v>
      </c>
      <c r="D42" s="7">
        <v>0</v>
      </c>
      <c r="E42" s="7">
        <f>IF(C42&gt;0,(C42-D42)/D42*100,0)</f>
      </c>
      <c r="F42" s="7">
        <v>0</v>
      </c>
    </row>
    <row r="43" ht="55" customHeight="1">
      <c r="A43" s="6" t="s">
        <v>350</v>
      </c>
      <c r="B43" s="5" t="s">
        <v>240</v>
      </c>
      <c r="C43" s="7">
        <v>0</v>
      </c>
      <c r="D43" s="7">
        <v>0</v>
      </c>
      <c r="E43" s="7">
        <f>IF(C43&gt;0,(C43-D43)/D43*100,0)</f>
      </c>
      <c r="F43" s="7">
        <v>0</v>
      </c>
    </row>
    <row r="44" ht="55" customHeight="1">
      <c r="A44" s="6" t="s">
        <v>351</v>
      </c>
      <c r="B44" s="5" t="s">
        <v>352</v>
      </c>
      <c r="C44" s="7">
        <v>0</v>
      </c>
      <c r="D44" s="7">
        <v>0</v>
      </c>
      <c r="E44" s="7">
        <f>IF(C44&gt;0,(C44-D44)/D44*100,0)</f>
      </c>
      <c r="F44" s="7">
        <v>0</v>
      </c>
    </row>
    <row r="45" ht="20" customHeight="1">
      <c r="A45" s="21" t="s">
        <v>102</v>
      </c>
      <c r="B45" s="25" t="s">
        <v>103</v>
      </c>
      <c r="C45" s="23">
        <v>95711717.96</v>
      </c>
      <c r="D45" s="23">
        <v>87217901.19</v>
      </c>
      <c r="E45" s="25" t="s">
        <v>180</v>
      </c>
      <c r="F45" s="25" t="s">
        <v>353</v>
      </c>
    </row>
    <row r="46" ht="15" customHeight="1">
</row>
    <row r="47" ht="20" customHeight="1">
      <c r="A47" s="0"/>
      <c r="B47" s="17" t="s">
        <v>60</v>
      </c>
      <c r="C47" s="17"/>
      <c r="D47" s="17"/>
      <c r="E47" s="17"/>
    </row>
    <row r="48" ht="20" customHeight="1">
      <c r="A48" s="0"/>
      <c r="B48" s="18" t="s">
        <v>62</v>
      </c>
      <c r="C48" s="18"/>
      <c r="D48" s="18"/>
      <c r="E48" s="18"/>
    </row>
    <row r="49" ht="20" customHeight="1">
      <c r="A49" s="0"/>
      <c r="B49" s="18" t="s">
        <v>64</v>
      </c>
      <c r="C49" s="18"/>
      <c r="D49" s="18"/>
      <c r="E49" s="18"/>
    </row>
    <row r="50" ht="20" customHeight="1">
      <c r="A50" s="0"/>
      <c r="B50" s="18" t="s">
        <v>66</v>
      </c>
      <c r="C50" s="18"/>
      <c r="D50" s="18"/>
      <c r="E50" s="18"/>
    </row>
    <row r="51" ht="20" customHeight="1">
      <c r="A51" s="0"/>
      <c r="B51" s="18" t="s">
        <v>68</v>
      </c>
      <c r="C51" s="18"/>
      <c r="D51" s="18"/>
      <c r="E51" s="18"/>
    </row>
    <row r="52" ht="20" customHeight="1">
      <c r="A52" s="0"/>
      <c r="B52" s="18" t="s">
        <v>69</v>
      </c>
      <c r="C52" s="18"/>
      <c r="D52" s="18"/>
      <c r="E52" s="18"/>
    </row>
    <row r="53" ht="20" customHeight="1">
      <c r="A53" s="0"/>
      <c r="B53" s="19" t="s">
        <v>71</v>
      </c>
      <c r="C53" s="19"/>
      <c r="D53" s="19"/>
      <c r="E53" s="19"/>
    </row>
  </sheetData>
  <sheetProtection password="" sheet="1" objects="1" scenarios="1"/>
  <mergeCells>
    <mergeCell ref="A1:F1"/>
    <mergeCell ref="A2:F2"/>
    <mergeCell ref="B5:D5"/>
    <mergeCell ref="B6:D6"/>
    <mergeCell ref="B7:D7"/>
    <mergeCell ref="B8:D8"/>
    <mergeCell ref="B9:D9"/>
    <mergeCell ref="A11:F11"/>
    <mergeCell ref="A12:A13"/>
    <mergeCell ref="B12:B13"/>
    <mergeCell ref="C12:D12"/>
    <mergeCell ref="E12:E13"/>
    <mergeCell ref="F12:F13"/>
    <mergeCell ref="B47:E47"/>
    <mergeCell ref="B48:E48"/>
    <mergeCell ref="B49:E49"/>
    <mergeCell ref="B50:E50"/>
    <mergeCell ref="B51:E51"/>
    <mergeCell ref="B52:E52"/>
    <mergeCell ref="B53:E53"/>
  </mergeCells>
  <phoneticPr fontId="0" type="noConversion"/>
  <pageMargins left="0.4" right="0.4" top="0.4" bottom="0.4" header="0.1" footer="0.1"/>
  <pageSetup paperSize="9" fitToHeight="0" orientation="landscape" verticalDpi="0" r:id="rId1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76.40" customWidth="1"/>
    <col min="2" max="2" width="19.10" customWidth="1"/>
    <col min="3" max="20" width="22.92" customWidth="1"/>
  </cols>
  <sheetData>
    <row r="1" ht="30" customHeight="1">
      <c r="A1" s="3" t="s">
        <v>354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50" customHeight="1">
      <c r="A2" s="5" t="s">
        <v>136</v>
      </c>
      <c r="B2" s="5" t="s">
        <v>75</v>
      </c>
      <c r="C2" s="5" t="s">
        <v>355</v>
      </c>
      <c r="D2" s="5" t="s">
        <v>356</v>
      </c>
      <c r="E2" s="5" t="s">
        <v>357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ht="50" customHeight="1">
      <c r="A3" s="5"/>
      <c r="B3" s="5"/>
      <c r="C3" s="5"/>
      <c r="D3" s="5"/>
      <c r="E3" s="5" t="s">
        <v>259</v>
      </c>
      <c r="F3" s="5" t="s">
        <v>358</v>
      </c>
      <c r="G3" s="5" t="s">
        <v>260</v>
      </c>
      <c r="H3" s="5" t="s">
        <v>358</v>
      </c>
      <c r="I3" s="5" t="s">
        <v>261</v>
      </c>
      <c r="J3" s="5"/>
      <c r="K3" s="5"/>
      <c r="L3" s="5"/>
      <c r="M3" s="5" t="s">
        <v>262</v>
      </c>
      <c r="N3" s="5" t="s">
        <v>358</v>
      </c>
      <c r="O3" s="5" t="s">
        <v>359</v>
      </c>
      <c r="P3" s="5" t="s">
        <v>358</v>
      </c>
      <c r="Q3" s="5" t="s">
        <v>239</v>
      </c>
      <c r="R3" s="5"/>
      <c r="S3" s="5"/>
      <c r="T3" s="5"/>
    </row>
    <row r="4" ht="50" customHeight="1">
      <c r="A4" s="5"/>
      <c r="B4" s="5"/>
      <c r="C4" s="5"/>
      <c r="D4" s="5"/>
      <c r="E4" s="5"/>
      <c r="F4" s="5"/>
      <c r="G4" s="5"/>
      <c r="H4" s="5"/>
      <c r="I4" s="5" t="s">
        <v>266</v>
      </c>
      <c r="J4" s="5" t="s">
        <v>358</v>
      </c>
      <c r="K4" s="5" t="s">
        <v>267</v>
      </c>
      <c r="L4" s="5" t="s">
        <v>358</v>
      </c>
      <c r="M4" s="5"/>
      <c r="N4" s="5"/>
      <c r="O4" s="5"/>
      <c r="P4" s="5"/>
      <c r="Q4" s="5" t="s">
        <v>360</v>
      </c>
      <c r="R4" s="5" t="s">
        <v>358</v>
      </c>
      <c r="S4" s="5" t="s">
        <v>361</v>
      </c>
      <c r="T4" s="5" t="s">
        <v>358</v>
      </c>
    </row>
    <row r="5" ht="20" customHeight="1">
      <c r="A5" s="5" t="s">
        <v>17</v>
      </c>
      <c r="B5" s="5" t="s">
        <v>19</v>
      </c>
      <c r="C5" s="5" t="s">
        <v>22</v>
      </c>
      <c r="D5" s="5" t="s">
        <v>24</v>
      </c>
      <c r="E5" s="5" t="s">
        <v>27</v>
      </c>
      <c r="F5" s="5" t="s">
        <v>30</v>
      </c>
      <c r="G5" s="5" t="s">
        <v>32</v>
      </c>
      <c r="H5" s="5" t="s">
        <v>35</v>
      </c>
      <c r="I5" s="5" t="s">
        <v>38</v>
      </c>
      <c r="J5" s="5" t="s">
        <v>41</v>
      </c>
      <c r="K5" s="5" t="s">
        <v>43</v>
      </c>
      <c r="L5" s="5" t="s">
        <v>45</v>
      </c>
      <c r="M5" s="5" t="s">
        <v>47</v>
      </c>
      <c r="N5" s="5" t="s">
        <v>50</v>
      </c>
      <c r="O5" s="5" t="s">
        <v>53</v>
      </c>
      <c r="P5" s="5" t="s">
        <v>56</v>
      </c>
      <c r="Q5" s="5" t="s">
        <v>57</v>
      </c>
      <c r="R5" s="5" t="s">
        <v>362</v>
      </c>
      <c r="S5" s="5" t="s">
        <v>363</v>
      </c>
      <c r="T5" s="5" t="s">
        <v>364</v>
      </c>
    </row>
    <row r="6" ht="55" customHeight="1">
      <c r="A6" s="6" t="s">
        <v>365</v>
      </c>
      <c r="B6" s="5" t="s">
        <v>196</v>
      </c>
      <c r="C6" s="7">
        <v>57990300</v>
      </c>
      <c r="D6" s="7">
        <v>60.58850602204779398988441268597201972113</v>
      </c>
      <c r="E6" s="7">
        <v>57470300</v>
      </c>
      <c r="F6" s="7">
        <v>61.31494447737884876863818897089913782523</v>
      </c>
      <c r="G6" s="7">
        <v>520000</v>
      </c>
      <c r="H6" s="7">
        <v>26.5571694143122714551285979857408428837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</row>
    <row r="7" ht="55" customHeight="1">
      <c r="A7" s="6" t="s">
        <v>366</v>
      </c>
      <c r="B7" s="5" t="s">
        <v>206</v>
      </c>
      <c r="C7" s="7">
        <v>17299619.8</v>
      </c>
      <c r="D7" s="7">
        <v>18.07471453728360179984799846549531101949</v>
      </c>
      <c r="E7" s="7">
        <v>17142579.8</v>
      </c>
      <c r="F7" s="7">
        <v>18.28938301411400688439962714238690850613</v>
      </c>
      <c r="G7" s="7">
        <v>157040</v>
      </c>
      <c r="H7" s="7">
        <v>8.02026516312230597944883659169373455088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</row>
    <row r="8" ht="55" customHeight="1">
      <c r="A8" s="6" t="s">
        <v>367</v>
      </c>
      <c r="B8" s="5" t="s">
        <v>215</v>
      </c>
      <c r="C8" s="7">
        <v>20247072.16</v>
      </c>
      <c r="D8" s="7">
        <v>21.154224990989807534742948626099449443</v>
      </c>
      <c r="E8" s="7">
        <v>18942072.16</v>
      </c>
      <c r="F8" s="7">
        <v>20.20925769966232368777040872274005197062</v>
      </c>
      <c r="G8" s="7">
        <v>1281000</v>
      </c>
      <c r="H8" s="7">
        <v>65.42256542256542256542256542256542256542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24000</v>
      </c>
      <c r="P8" s="7">
        <v>100</v>
      </c>
      <c r="Q8" s="7">
        <v>0</v>
      </c>
      <c r="R8" s="7">
        <v>0</v>
      </c>
      <c r="S8" s="7">
        <v>24000</v>
      </c>
      <c r="T8" s="7">
        <v>100</v>
      </c>
    </row>
    <row r="9" ht="55" customHeight="1">
      <c r="A9" s="6" t="s">
        <v>368</v>
      </c>
      <c r="B9" s="5" t="s">
        <v>369</v>
      </c>
      <c r="C9" s="7">
        <v>160000</v>
      </c>
      <c r="D9" s="7">
        <v>.1671686637856270279405608529315337764312</v>
      </c>
      <c r="E9" s="7">
        <v>160000</v>
      </c>
      <c r="F9" s="7">
        <v>.1707036698326025060419401018498922408972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</row>
    <row r="10" ht="55" customHeight="1">
      <c r="A10" s="6" t="s">
        <v>370</v>
      </c>
      <c r="B10" s="5" t="s">
        <v>371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</row>
    <row r="11" ht="55" customHeight="1">
      <c r="A11" s="6" t="s">
        <v>372</v>
      </c>
      <c r="B11" s="5" t="s">
        <v>373</v>
      </c>
      <c r="C11" s="7">
        <v>3037011.09</v>
      </c>
      <c r="D11" s="7">
        <v>3.17308178635894166537014481983079431082</v>
      </c>
      <c r="E11" s="7">
        <v>3037011.09</v>
      </c>
      <c r="F11" s="7">
        <v>3.24018086490820159006977559021157656819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</row>
    <row r="12" ht="55" customHeight="1">
      <c r="A12" s="6" t="s">
        <v>374</v>
      </c>
      <c r="B12" s="5" t="s">
        <v>375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</row>
    <row r="13" ht="55" customHeight="1">
      <c r="A13" s="6" t="s">
        <v>376</v>
      </c>
      <c r="B13" s="5" t="s">
        <v>377</v>
      </c>
      <c r="C13" s="7">
        <v>3384018.6</v>
      </c>
      <c r="D13" s="7">
        <v>3.53563667242317672008486012970109266232</v>
      </c>
      <c r="E13" s="7">
        <v>2503018.6</v>
      </c>
      <c r="F13" s="7">
        <v>2.67046537924539349393492784385109179351</v>
      </c>
      <c r="G13" s="7">
        <v>881000</v>
      </c>
      <c r="H13" s="7">
        <v>44.99397356540213683070825927968785111642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</row>
    <row r="14" ht="55" customHeight="1">
      <c r="A14" s="6" t="s">
        <v>378</v>
      </c>
      <c r="B14" s="5" t="s">
        <v>379</v>
      </c>
      <c r="C14" s="7">
        <v>3243662.9</v>
      </c>
      <c r="D14" s="7">
        <v>3.38899245477507464855037902403982719192</v>
      </c>
      <c r="E14" s="7">
        <v>2843662.9</v>
      </c>
      <c r="F14" s="7">
        <v>3.03389807998013098049056819782974959023</v>
      </c>
      <c r="G14" s="7">
        <v>400000</v>
      </c>
      <c r="H14" s="7">
        <v>20.428591857163285734714306142877571449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</row>
    <row r="15" ht="55" customHeight="1">
      <c r="A15" s="6" t="s">
        <v>380</v>
      </c>
      <c r="B15" s="5" t="s">
        <v>381</v>
      </c>
      <c r="C15" s="7">
        <v>457000</v>
      </c>
      <c r="D15" s="7">
        <v>.4774754959376971985552269361856933489317</v>
      </c>
      <c r="E15" s="7">
        <v>457000</v>
      </c>
      <c r="F15" s="7">
        <v>.4875723569593709078822914159087547130627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</row>
    <row r="16" ht="55" customHeight="1">
      <c r="A16" s="6" t="s">
        <v>382</v>
      </c>
      <c r="B16" s="5" t="s">
        <v>383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</row>
    <row r="17" ht="55" customHeight="1">
      <c r="A17" s="6" t="s">
        <v>384</v>
      </c>
      <c r="B17" s="5" t="s">
        <v>385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</row>
    <row r="18" ht="55" customHeight="1">
      <c r="A18" s="6" t="s">
        <v>386</v>
      </c>
      <c r="B18" s="5" t="s">
        <v>217</v>
      </c>
      <c r="C18" s="7">
        <v>9965379.57</v>
      </c>
      <c r="D18" s="7">
        <v>10.41186991770929027424177686341050815258</v>
      </c>
      <c r="E18" s="7">
        <v>9941379.57</v>
      </c>
      <c r="F18" s="7">
        <v>10.60643734873662420935090557308898706473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24000</v>
      </c>
      <c r="P18" s="7">
        <v>100</v>
      </c>
      <c r="Q18" s="7">
        <v>0</v>
      </c>
      <c r="R18" s="7">
        <v>0</v>
      </c>
      <c r="S18" s="7">
        <v>24000</v>
      </c>
      <c r="T18" s="7">
        <v>100</v>
      </c>
    </row>
    <row r="19" ht="55" customHeight="1">
      <c r="A19" s="6" t="s">
        <v>387</v>
      </c>
      <c r="B19" s="5" t="s">
        <v>302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</row>
    <row r="20" ht="55" customHeight="1">
      <c r="A20" s="6" t="s">
        <v>388</v>
      </c>
      <c r="B20" s="5" t="s">
        <v>304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</row>
    <row r="21" ht="55" customHeight="1">
      <c r="A21" s="6" t="s">
        <v>389</v>
      </c>
      <c r="B21" s="5" t="s">
        <v>310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</row>
    <row r="22" ht="110" customHeight="1">
      <c r="A22" s="6" t="s">
        <v>390</v>
      </c>
      <c r="B22" s="5" t="s">
        <v>314</v>
      </c>
      <c r="C22" s="7">
        <v>174726</v>
      </c>
      <c r="D22" s="7">
        <v>.1825544496787966755246402224332198163795</v>
      </c>
      <c r="E22" s="7">
        <v>174726</v>
      </c>
      <c r="F22" s="7">
        <v>.1864148088448206591917751639739016980188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</row>
    <row r="23" ht="55" customHeight="1">
      <c r="A23" s="6" t="s">
        <v>391</v>
      </c>
      <c r="B23" s="5" t="s">
        <v>392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</row>
    <row r="24" ht="55" customHeight="1">
      <c r="A24" s="6" t="s">
        <v>393</v>
      </c>
      <c r="B24" s="5" t="s">
        <v>394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</row>
    <row r="25" ht="55" customHeight="1">
      <c r="A25" s="6" t="s">
        <v>395</v>
      </c>
      <c r="B25" s="5" t="s">
        <v>396</v>
      </c>
      <c r="C25" s="7">
        <v>133878</v>
      </c>
      <c r="D25" s="7">
        <v>.1398762898143260952914150366797992432566</v>
      </c>
      <c r="E25" s="7">
        <v>133878</v>
      </c>
      <c r="F25" s="7">
        <v>.1428341619365572393992678559716242089177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</row>
    <row r="26" ht="55" customHeight="1">
      <c r="A26" s="6" t="s">
        <v>397</v>
      </c>
      <c r="B26" s="5" t="s">
        <v>398</v>
      </c>
      <c r="C26" s="7">
        <v>22520</v>
      </c>
      <c r="D26" s="7">
        <v>.0235289894278270041826339400501133790327</v>
      </c>
      <c r="E26" s="7">
        <v>22520</v>
      </c>
      <c r="F26" s="7">
        <v>.0240265415289388027254030693353723329063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</row>
    <row r="27" ht="55" customHeight="1">
      <c r="A27" s="6" t="s">
        <v>399</v>
      </c>
      <c r="B27" s="5" t="s">
        <v>400</v>
      </c>
      <c r="C27" s="7">
        <v>18328</v>
      </c>
      <c r="D27" s="7">
        <v>.0191491704366435760505912457033071940902</v>
      </c>
      <c r="E27" s="7">
        <v>18328</v>
      </c>
      <c r="F27" s="7">
        <v>.0195541053793246170671042386669051561948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</row>
    <row r="28" ht="55" customHeight="1">
      <c r="A28" s="6" t="s">
        <v>401</v>
      </c>
      <c r="B28" s="5" t="s">
        <v>402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</row>
    <row r="29" ht="55" customHeight="1">
      <c r="A29" s="6" t="s">
        <v>403</v>
      </c>
      <c r="B29" s="5" t="s">
        <v>404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</row>
    <row r="30" ht="55" customHeight="1">
      <c r="A30" s="6" t="s">
        <v>405</v>
      </c>
      <c r="B30" s="5" t="s">
        <v>316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</row>
    <row r="31" ht="55" customHeight="1">
      <c r="A31" s="6" t="s">
        <v>406</v>
      </c>
      <c r="B31" s="5" t="s">
        <v>318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</row>
    <row r="32" ht="55" customHeight="1">
      <c r="A32" s="6" t="s">
        <v>407</v>
      </c>
      <c r="B32" s="5" t="s">
        <v>320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</row>
    <row r="33" ht="55" customHeight="1">
      <c r="A33" s="6" t="s">
        <v>408</v>
      </c>
      <c r="B33" s="5" t="s">
        <v>332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</row>
    <row r="34" ht="55" customHeight="1">
      <c r="A34" s="6" t="s">
        <v>409</v>
      </c>
      <c r="B34" s="5" t="s">
        <v>334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</row>
    <row r="35" ht="55" customHeight="1">
      <c r="A35" s="6" t="s">
        <v>410</v>
      </c>
      <c r="B35" s="5" t="s">
        <v>336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</row>
    <row r="36" ht="20" customHeight="1">
      <c r="A36" s="21" t="s">
        <v>102</v>
      </c>
      <c r="B36" s="25" t="s">
        <v>103</v>
      </c>
      <c r="C36" s="23">
        <v>95711717.96</v>
      </c>
      <c r="D36" s="25" t="s">
        <v>353</v>
      </c>
      <c r="E36" s="23">
        <v>93729677.96</v>
      </c>
      <c r="F36" s="25" t="s">
        <v>353</v>
      </c>
      <c r="G36" s="23">
        <v>1958040</v>
      </c>
      <c r="H36" s="25" t="s">
        <v>353</v>
      </c>
      <c r="I36" s="23">
        <v>0</v>
      </c>
      <c r="J36" s="25" t="s">
        <v>353</v>
      </c>
      <c r="K36" s="23">
        <v>0</v>
      </c>
      <c r="L36" s="25" t="s">
        <v>353</v>
      </c>
      <c r="M36" s="23">
        <v>0</v>
      </c>
      <c r="N36" s="25" t="s">
        <v>353</v>
      </c>
      <c r="O36" s="23">
        <v>24000</v>
      </c>
      <c r="P36" s="25" t="s">
        <v>353</v>
      </c>
      <c r="Q36" s="23">
        <v>0</v>
      </c>
      <c r="R36" s="25" t="s">
        <v>353</v>
      </c>
      <c r="S36" s="23">
        <v>24000</v>
      </c>
      <c r="T36" s="25" t="s">
        <v>353</v>
      </c>
    </row>
    <row r="37" ht="20" customHeight="1">
</row>
    <row r="38" ht="50" customHeight="1">
      <c r="A38" s="10" t="s">
        <v>411</v>
      </c>
      <c r="B38" s="15"/>
      <c r="C38" s="0"/>
      <c r="D38" s="15"/>
    </row>
    <row r="39" ht="50" customHeight="1">
      <c r="A39" s="0"/>
      <c r="B39" s="13" t="s">
        <v>412</v>
      </c>
      <c r="C39" s="0"/>
      <c r="D39" s="13" t="s">
        <v>413</v>
      </c>
    </row>
    <row r="40" ht="50" customHeight="1">
      <c r="A40" s="10" t="s">
        <v>414</v>
      </c>
      <c r="B40" s="15"/>
      <c r="C40" s="0"/>
      <c r="D40" s="15"/>
    </row>
    <row r="41" ht="50" customHeight="1">
      <c r="A41" s="0"/>
      <c r="B41" s="13" t="s">
        <v>412</v>
      </c>
      <c r="C41" s="0"/>
      <c r="D41" s="13" t="s">
        <v>415</v>
      </c>
    </row>
    <row r="42" ht="20" customHeight="1">
</row>
    <row r="43" ht="20" customHeight="1">
      <c r="A43" s="17" t="s">
        <v>60</v>
      </c>
      <c r="B43" s="17"/>
    </row>
    <row r="44" ht="20" customHeight="1">
      <c r="A44" s="18" t="s">
        <v>62</v>
      </c>
      <c r="B44" s="18"/>
    </row>
    <row r="45" ht="20" customHeight="1">
      <c r="A45" s="18" t="s">
        <v>64</v>
      </c>
      <c r="B45" s="18"/>
    </row>
    <row r="46" ht="20" customHeight="1">
      <c r="A46" s="18" t="s">
        <v>66</v>
      </c>
      <c r="B46" s="18"/>
    </row>
    <row r="47" ht="20" customHeight="1">
      <c r="A47" s="18" t="s">
        <v>68</v>
      </c>
      <c r="B47" s="18"/>
    </row>
    <row r="48" ht="20" customHeight="1">
      <c r="A48" s="18" t="s">
        <v>69</v>
      </c>
      <c r="B48" s="18"/>
    </row>
    <row r="49" ht="20" customHeight="1">
      <c r="A49" s="19" t="s">
        <v>71</v>
      </c>
      <c r="B49" s="19"/>
    </row>
  </sheetData>
  <sheetProtection password="" sheet="1" objects="1" scenarios="1"/>
  <mergeCells>
    <mergeCell ref="A1:T1"/>
    <mergeCell ref="A2:A4"/>
    <mergeCell ref="B2:B4"/>
    <mergeCell ref="C2:C4"/>
    <mergeCell ref="D2:D4"/>
    <mergeCell ref="E2:T2"/>
    <mergeCell ref="E3:E4"/>
    <mergeCell ref="F3:F4"/>
    <mergeCell ref="G3:G4"/>
    <mergeCell ref="H3:H4"/>
    <mergeCell ref="I3:L3"/>
    <mergeCell ref="M3:M4"/>
    <mergeCell ref="N3:N4"/>
    <mergeCell ref="O3:O4"/>
    <mergeCell ref="P3:P4"/>
    <mergeCell ref="Q3:T3"/>
    <mergeCell ref="A43:B43"/>
    <mergeCell ref="A44:B44"/>
    <mergeCell ref="A45:B45"/>
    <mergeCell ref="A46:B46"/>
    <mergeCell ref="A47:B47"/>
    <mergeCell ref="A48:B48"/>
    <mergeCell ref="A49:B49"/>
  </mergeCells>
  <phoneticPr fontId="0" type="noConversion"/>
  <pageMargins left="0.4" right="0.4" top="0.4" bottom="0.4" header="0.1" footer="0.1"/>
  <pageSetup paperSize="9" fitToHeight="0" orientation="landscape" verticalDpi="0" r:id="rId13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47.75" customWidth="1"/>
    <col min="2" max="16" width="26.74" customWidth="1"/>
  </cols>
  <sheetData>
    <row r="1" ht="50" customHeight="1">
      <c r="A1" s="1" t="s">
        <v>416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0" customHeight="1">
      <c r="A2" s="11" t="s">
        <v>284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ht="30" customHeight="1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5" t="s">
        <v>2</v>
      </c>
    </row>
    <row r="4" ht="30" customHeight="1">
      <c r="A4" s="0"/>
      <c r="B4" s="0"/>
      <c r="C4" s="0"/>
      <c r="D4" s="0"/>
      <c r="E4" s="0"/>
      <c r="F4" s="0"/>
      <c r="G4" s="0"/>
      <c r="H4" s="0"/>
      <c r="I4" s="0"/>
      <c r="J4" s="0"/>
      <c r="K4" s="0"/>
      <c r="L4" s="0"/>
      <c r="M4" s="0"/>
      <c r="N4" s="0"/>
      <c r="O4" s="20" t="s">
        <v>3</v>
      </c>
      <c r="P4" s="5" t="s">
        <v>4</v>
      </c>
    </row>
    <row r="5" ht="30" customHeight="1">
      <c r="A5" s="0"/>
      <c r="B5" s="0"/>
      <c r="C5" s="0"/>
      <c r="D5" s="0"/>
      <c r="E5" s="0"/>
      <c r="F5" s="0"/>
      <c r="G5" s="0"/>
      <c r="H5" s="0"/>
      <c r="I5" s="0"/>
      <c r="J5" s="0"/>
      <c r="K5" s="0"/>
      <c r="L5" s="0"/>
      <c r="M5" s="0"/>
      <c r="N5" s="0"/>
      <c r="O5" s="20" t="s">
        <v>417</v>
      </c>
      <c r="P5" s="5" t="s">
        <v>418</v>
      </c>
    </row>
    <row r="6" ht="30" customHeight="1">
      <c r="A6" s="10" t="s">
        <v>5</v>
      </c>
      <c r="B6" s="10"/>
      <c r="C6" s="10"/>
      <c r="D6" s="15" t="s">
        <v>6</v>
      </c>
      <c r="E6" s="15"/>
      <c r="F6" s="15"/>
      <c r="G6" s="15"/>
      <c r="H6" s="15"/>
      <c r="I6" s="15"/>
      <c r="J6" s="15"/>
      <c r="K6" s="15"/>
      <c r="L6" s="15"/>
      <c r="M6" s="15"/>
      <c r="N6" s="0"/>
      <c r="O6" s="20" t="s">
        <v>7</v>
      </c>
      <c r="P6" s="5" t="s">
        <v>8</v>
      </c>
    </row>
    <row r="7" ht="30" customHeight="1">
      <c r="A7" s="10" t="s">
        <v>9</v>
      </c>
      <c r="B7" s="10"/>
      <c r="C7" s="10"/>
      <c r="D7" s="15" t="s">
        <v>10</v>
      </c>
      <c r="E7" s="15"/>
      <c r="F7" s="15"/>
      <c r="G7" s="15"/>
      <c r="H7" s="15"/>
      <c r="I7" s="15"/>
      <c r="J7" s="15"/>
      <c r="K7" s="15"/>
      <c r="L7" s="15"/>
      <c r="M7" s="15"/>
      <c r="N7" s="0"/>
      <c r="O7" s="20" t="s">
        <v>11</v>
      </c>
      <c r="P7" s="5" t="s">
        <v>12</v>
      </c>
    </row>
    <row r="8" ht="30" customHeight="1">
      <c r="A8" s="10" t="s">
        <v>285</v>
      </c>
      <c r="B8" s="10"/>
      <c r="C8" s="10"/>
      <c r="D8" s="15" t="s">
        <v>286</v>
      </c>
      <c r="E8" s="15"/>
      <c r="F8" s="15"/>
      <c r="G8" s="15"/>
      <c r="H8" s="15"/>
      <c r="I8" s="15"/>
      <c r="J8" s="15"/>
      <c r="K8" s="15"/>
      <c r="L8" s="15"/>
      <c r="M8" s="15"/>
      <c r="N8" s="0"/>
      <c r="O8" s="20" t="s">
        <v>13</v>
      </c>
      <c r="P8" s="5" t="s">
        <v>14</v>
      </c>
    </row>
    <row r="9" ht="30" customHeight="1">
      <c r="A9" s="10" t="s">
        <v>288</v>
      </c>
      <c r="B9" s="10"/>
      <c r="C9" s="10"/>
      <c r="D9" s="11"/>
      <c r="E9" s="11"/>
      <c r="F9" s="11"/>
      <c r="G9" s="11"/>
      <c r="H9" s="11"/>
      <c r="I9" s="11"/>
      <c r="J9" s="11"/>
      <c r="K9" s="11"/>
      <c r="L9" s="11"/>
      <c r="M9" s="11"/>
      <c r="N9" s="0"/>
      <c r="O9" s="20" t="s">
        <v>15</v>
      </c>
      <c r="P9" s="5" t="s">
        <v>16</v>
      </c>
    </row>
    <row r="10" ht="30" customHeight="1">
      <c r="A10" s="10" t="s">
        <v>289</v>
      </c>
      <c r="B10" s="10"/>
      <c r="C10" s="10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0"/>
      <c r="O10" s="20" t="s">
        <v>290</v>
      </c>
      <c r="P10" s="5" t="s">
        <v>291</v>
      </c>
    </row>
    <row r="11" ht="30" customHeight="1">
</row>
    <row r="12" ht="40" customHeight="1">
      <c r="A12" s="5" t="s">
        <v>136</v>
      </c>
      <c r="B12" s="5" t="s">
        <v>75</v>
      </c>
      <c r="C12" s="5" t="s">
        <v>419</v>
      </c>
      <c r="D12" s="5"/>
      <c r="E12" s="5" t="s">
        <v>420</v>
      </c>
      <c r="F12" s="5"/>
      <c r="G12" s="5"/>
      <c r="H12" s="5"/>
      <c r="I12" s="5"/>
      <c r="J12" s="5"/>
      <c r="K12" s="5"/>
      <c r="L12" s="5" t="s">
        <v>421</v>
      </c>
      <c r="M12" s="5"/>
      <c r="N12" s="5"/>
      <c r="O12" s="5"/>
      <c r="P12" s="5"/>
    </row>
    <row r="13" ht="40" customHeight="1">
      <c r="A13" s="5"/>
      <c r="B13" s="5"/>
      <c r="C13" s="5" t="s">
        <v>81</v>
      </c>
      <c r="D13" s="5" t="s">
        <v>422</v>
      </c>
      <c r="E13" s="5" t="s">
        <v>81</v>
      </c>
      <c r="F13" s="5" t="s">
        <v>423</v>
      </c>
      <c r="G13" s="5"/>
      <c r="H13" s="5"/>
      <c r="I13" s="5"/>
      <c r="J13" s="5"/>
      <c r="K13" s="5"/>
      <c r="L13" s="5" t="s">
        <v>81</v>
      </c>
      <c r="M13" s="5" t="s">
        <v>188</v>
      </c>
      <c r="N13" s="5"/>
      <c r="O13" s="5"/>
      <c r="P13" s="5"/>
    </row>
    <row r="14" ht="40" customHeight="1">
      <c r="A14" s="5"/>
      <c r="B14" s="5"/>
      <c r="C14" s="5"/>
      <c r="D14" s="5"/>
      <c r="E14" s="5"/>
      <c r="F14" s="5" t="s">
        <v>424</v>
      </c>
      <c r="G14" s="5" t="s">
        <v>425</v>
      </c>
      <c r="H14" s="5" t="s">
        <v>426</v>
      </c>
      <c r="I14" s="5" t="s">
        <v>427</v>
      </c>
      <c r="J14" s="5" t="s">
        <v>428</v>
      </c>
      <c r="K14" s="5" t="s">
        <v>429</v>
      </c>
      <c r="L14" s="5"/>
      <c r="M14" s="5" t="s">
        <v>430</v>
      </c>
      <c r="N14" s="5" t="s">
        <v>431</v>
      </c>
      <c r="O14" s="5" t="s">
        <v>432</v>
      </c>
      <c r="P14" s="5" t="s">
        <v>433</v>
      </c>
    </row>
    <row r="15" ht="20" customHeight="1">
      <c r="A15" s="5" t="s">
        <v>17</v>
      </c>
      <c r="B15" s="5" t="s">
        <v>19</v>
      </c>
      <c r="C15" s="5" t="s">
        <v>22</v>
      </c>
      <c r="D15" s="5" t="s">
        <v>24</v>
      </c>
      <c r="E15" s="5" t="s">
        <v>27</v>
      </c>
      <c r="F15" s="5" t="s">
        <v>30</v>
      </c>
      <c r="G15" s="5" t="s">
        <v>32</v>
      </c>
      <c r="H15" s="5" t="s">
        <v>35</v>
      </c>
      <c r="I15" s="5" t="s">
        <v>38</v>
      </c>
      <c r="J15" s="5" t="s">
        <v>41</v>
      </c>
      <c r="K15" s="5" t="s">
        <v>43</v>
      </c>
      <c r="L15" s="5" t="s">
        <v>45</v>
      </c>
      <c r="M15" s="5" t="s">
        <v>47</v>
      </c>
      <c r="N15" s="5" t="s">
        <v>50</v>
      </c>
      <c r="O15" s="5" t="s">
        <v>53</v>
      </c>
      <c r="P15" s="5" t="s">
        <v>56</v>
      </c>
    </row>
    <row r="16" ht="55" customHeight="1">
      <c r="A16" s="6" t="s">
        <v>154</v>
      </c>
      <c r="B16" s="5" t="s">
        <v>85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1787980</v>
      </c>
      <c r="M16" s="7">
        <v>1787980</v>
      </c>
      <c r="N16" s="7">
        <v>0</v>
      </c>
      <c r="O16" s="7">
        <v>0</v>
      </c>
      <c r="P16" s="7">
        <v>0</v>
      </c>
    </row>
    <row r="17" ht="55" customHeight="1">
      <c r="A17" s="6" t="s">
        <v>155</v>
      </c>
      <c r="B17" s="5" t="s">
        <v>95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</row>
    <row r="18" ht="55" customHeight="1">
      <c r="A18" s="6" t="s">
        <v>156</v>
      </c>
      <c r="B18" s="5" t="s">
        <v>157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539970.4</v>
      </c>
      <c r="M18" s="7">
        <v>539970.4</v>
      </c>
      <c r="N18" s="7">
        <v>0</v>
      </c>
      <c r="O18" s="7">
        <v>0</v>
      </c>
      <c r="P18" s="7">
        <v>0</v>
      </c>
    </row>
    <row r="19" ht="55" customHeight="1">
      <c r="A19" s="6" t="s">
        <v>158</v>
      </c>
      <c r="B19" s="5" t="s">
        <v>159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</row>
    <row r="20" ht="55" customHeight="1">
      <c r="A20" s="6" t="s">
        <v>160</v>
      </c>
      <c r="B20" s="5" t="s">
        <v>161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</row>
    <row r="21" ht="55" customHeight="1">
      <c r="A21" s="6" t="s">
        <v>162</v>
      </c>
      <c r="B21" s="5" t="s">
        <v>163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539970.4</v>
      </c>
      <c r="M21" s="7">
        <v>539970.4</v>
      </c>
      <c r="N21" s="7">
        <v>0</v>
      </c>
      <c r="O21" s="7">
        <v>0</v>
      </c>
      <c r="P21" s="7">
        <v>0</v>
      </c>
    </row>
    <row r="22" ht="55" customHeight="1">
      <c r="A22" s="6" t="s">
        <v>164</v>
      </c>
      <c r="B22" s="5" t="s">
        <v>165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</row>
    <row r="23" ht="55" customHeight="1">
      <c r="A23" s="6" t="s">
        <v>434</v>
      </c>
      <c r="B23" s="5" t="s">
        <v>167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</row>
    <row r="24" ht="55" customHeight="1">
      <c r="A24" s="6" t="s">
        <v>168</v>
      </c>
      <c r="B24" s="5" t="s">
        <v>169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</row>
    <row r="25" ht="55" customHeight="1">
      <c r="A25" s="6" t="s">
        <v>170</v>
      </c>
      <c r="B25" s="5" t="s">
        <v>171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</row>
    <row r="26" ht="55" customHeight="1">
      <c r="A26" s="6" t="s">
        <v>172</v>
      </c>
      <c r="B26" s="5" t="s">
        <v>173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</row>
    <row r="27" ht="55" customHeight="1">
      <c r="A27" s="6" t="s">
        <v>174</v>
      </c>
      <c r="B27" s="5" t="s">
        <v>175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</row>
    <row r="28" ht="55" customHeight="1">
      <c r="A28" s="6" t="s">
        <v>176</v>
      </c>
      <c r="B28" s="5" t="s">
        <v>177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</row>
    <row r="29" ht="55" customHeight="1">
      <c r="A29" s="6" t="s">
        <v>178</v>
      </c>
      <c r="B29" s="5" t="s">
        <v>179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</row>
    <row r="30" ht="20" customHeight="1">
      <c r="A30" s="21" t="s">
        <v>102</v>
      </c>
      <c r="B30" s="25" t="s">
        <v>103</v>
      </c>
      <c r="C30" s="23">
        <v>0</v>
      </c>
      <c r="D30" s="25" t="s">
        <v>180</v>
      </c>
      <c r="E30" s="25" t="s">
        <v>180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/>
      <c r="L30" s="23">
        <v>2327950.4</v>
      </c>
      <c r="M30" s="23">
        <v>2327950.4</v>
      </c>
      <c r="N30" s="23">
        <v>0</v>
      </c>
      <c r="O30" s="23">
        <v>0</v>
      </c>
      <c r="P30" s="23">
        <v>0</v>
      </c>
    </row>
    <row r="31" ht="15" customHeight="1">
</row>
    <row r="32" ht="40" customHeight="1">
      <c r="A32" s="10" t="s">
        <v>411</v>
      </c>
      <c r="B32" s="15"/>
      <c r="C32" s="0"/>
      <c r="D32" s="15"/>
    </row>
    <row r="33" ht="20" customHeight="1">
      <c r="A33" s="0"/>
      <c r="B33" s="11" t="s">
        <v>412</v>
      </c>
      <c r="C33" s="0"/>
      <c r="D33" s="11" t="s">
        <v>413</v>
      </c>
    </row>
    <row r="34" ht="40" customHeight="1">
      <c r="A34" s="10" t="s">
        <v>414</v>
      </c>
      <c r="B34" s="15"/>
      <c r="C34" s="0"/>
      <c r="D34" s="15"/>
    </row>
    <row r="35" ht="20" customHeight="1">
      <c r="A35" s="0"/>
      <c r="B35" s="11" t="s">
        <v>412</v>
      </c>
      <c r="C35" s="0"/>
      <c r="D35" s="11" t="s">
        <v>415</v>
      </c>
    </row>
    <row r="36" ht="20" customHeight="1">
      <c r="A36" s="10" t="s">
        <v>435</v>
      </c>
      <c r="B36" s="10"/>
    </row>
    <row r="37" ht="20" customHeight="1">
</row>
    <row r="38" ht="20" customHeight="1">
      <c r="A38" s="17" t="s">
        <v>60</v>
      </c>
      <c r="B38" s="17"/>
      <c r="C38" s="17"/>
      <c r="D38" s="17"/>
    </row>
    <row r="39" ht="20" customHeight="1">
      <c r="A39" s="18" t="s">
        <v>62</v>
      </c>
      <c r="B39" s="18"/>
      <c r="C39" s="18"/>
      <c r="D39" s="18"/>
    </row>
    <row r="40" ht="20" customHeight="1">
      <c r="A40" s="18" t="s">
        <v>64</v>
      </c>
      <c r="B40" s="18"/>
      <c r="C40" s="18"/>
      <c r="D40" s="18"/>
    </row>
    <row r="41" ht="20" customHeight="1">
      <c r="A41" s="18" t="s">
        <v>66</v>
      </c>
      <c r="B41" s="18"/>
      <c r="C41" s="18"/>
      <c r="D41" s="18"/>
    </row>
    <row r="42" ht="20" customHeight="1">
      <c r="A42" s="18" t="s">
        <v>68</v>
      </c>
      <c r="B42" s="18"/>
      <c r="C42" s="18"/>
      <c r="D42" s="18"/>
    </row>
    <row r="43" ht="20" customHeight="1">
      <c r="A43" s="18" t="s">
        <v>69</v>
      </c>
      <c r="B43" s="18"/>
      <c r="C43" s="18"/>
      <c r="D43" s="18"/>
    </row>
    <row r="44" ht="20" customHeight="1">
      <c r="A44" s="19" t="s">
        <v>71</v>
      </c>
      <c r="B44" s="19"/>
      <c r="C44" s="19"/>
      <c r="D44" s="19"/>
    </row>
  </sheetData>
  <sheetProtection password="" sheet="1" objects="1" scenarios="1"/>
  <mergeCells>
    <mergeCell ref="A1:P1"/>
    <mergeCell ref="A2:P2"/>
    <mergeCell ref="A6:C6"/>
    <mergeCell ref="D6:M6"/>
    <mergeCell ref="A7:C7"/>
    <mergeCell ref="D7:M7"/>
    <mergeCell ref="A8:C8"/>
    <mergeCell ref="D8:M8"/>
    <mergeCell ref="A9:C9"/>
    <mergeCell ref="D9:M9"/>
    <mergeCell ref="A10:C10"/>
    <mergeCell ref="D10:M10"/>
    <mergeCell ref="A12:A14"/>
    <mergeCell ref="B12:B14"/>
    <mergeCell ref="C12:D12"/>
    <mergeCell ref="E12:K12"/>
    <mergeCell ref="L12:P12"/>
    <mergeCell ref="C13:C14"/>
    <mergeCell ref="D13:D14"/>
    <mergeCell ref="E13:E14"/>
    <mergeCell ref="F13:K13"/>
    <mergeCell ref="L13:L14"/>
    <mergeCell ref="M13:P13"/>
    <mergeCell ref="A36:B36"/>
    <mergeCell ref="A38:D38"/>
    <mergeCell ref="A39:D39"/>
    <mergeCell ref="A40:D40"/>
    <mergeCell ref="A41:D41"/>
    <mergeCell ref="A42:D42"/>
    <mergeCell ref="A43:D43"/>
    <mergeCell ref="A44:D44"/>
  </mergeCells>
  <phoneticPr fontId="0" type="noConversion"/>
  <pageMargins left="0.4" right="0.4" top="0.4" bottom="0.4" header="0.1" footer="0.1"/>
  <pageSetup paperSize="9" fitToHeight="0" orientation="landscape" verticalDpi="0" r:id="rId14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2" width="38.20" customWidth="1"/>
    <col min="3" max="16" width="24.83" customWidth="1"/>
  </cols>
  <sheetData>
    <row r="1" ht="50" customHeight="1">
      <c r="A1" s="1" t="s">
        <v>436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50" customHeight="1">
      <c r="A2" s="1" t="s">
        <v>437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30" customHeight="1">
      <c r="A3" s="5" t="s">
        <v>438</v>
      </c>
      <c r="B3" s="5" t="s">
        <v>439</v>
      </c>
      <c r="C3" s="5" t="s">
        <v>440</v>
      </c>
      <c r="D3" s="5" t="s">
        <v>441</v>
      </c>
      <c r="E3" s="5" t="s">
        <v>442</v>
      </c>
      <c r="F3" s="5" t="s">
        <v>443</v>
      </c>
      <c r="G3" s="5"/>
      <c r="H3" s="5" t="s">
        <v>75</v>
      </c>
      <c r="I3" s="5" t="s">
        <v>444</v>
      </c>
      <c r="J3" s="5"/>
      <c r="K3" s="5"/>
      <c r="L3" s="5"/>
      <c r="M3" s="5" t="s">
        <v>445</v>
      </c>
      <c r="N3" s="5"/>
      <c r="O3" s="5"/>
      <c r="P3" s="5"/>
    </row>
    <row r="4" ht="30" customHeight="1">
      <c r="A4" s="5"/>
      <c r="B4" s="5"/>
      <c r="C4" s="5"/>
      <c r="D4" s="5"/>
      <c r="E4" s="5"/>
      <c r="F4" s="5" t="s">
        <v>82</v>
      </c>
      <c r="G4" s="5" t="s">
        <v>83</v>
      </c>
      <c r="H4" s="5"/>
      <c r="I4" s="5" t="s">
        <v>81</v>
      </c>
      <c r="J4" s="5" t="s">
        <v>188</v>
      </c>
      <c r="K4" s="5"/>
      <c r="L4" s="5"/>
      <c r="M4" s="5" t="s">
        <v>81</v>
      </c>
      <c r="N4" s="5" t="s">
        <v>188</v>
      </c>
      <c r="O4" s="5"/>
      <c r="P4" s="5"/>
    </row>
    <row r="5" ht="30" customHeight="1">
      <c r="A5" s="5"/>
      <c r="B5" s="5"/>
      <c r="C5" s="5"/>
      <c r="D5" s="5"/>
      <c r="E5" s="5"/>
      <c r="F5" s="5"/>
      <c r="G5" s="5"/>
      <c r="H5" s="5"/>
      <c r="I5" s="5"/>
      <c r="J5" s="5" t="s">
        <v>446</v>
      </c>
      <c r="K5" s="5"/>
      <c r="L5" s="5" t="s">
        <v>447</v>
      </c>
      <c r="M5" s="5"/>
      <c r="N5" s="5" t="s">
        <v>448</v>
      </c>
      <c r="O5" s="5" t="s">
        <v>449</v>
      </c>
      <c r="P5" s="5" t="s">
        <v>450</v>
      </c>
    </row>
    <row r="6" ht="40" customHeight="1">
      <c r="A6" s="5"/>
      <c r="B6" s="5"/>
      <c r="C6" s="5"/>
      <c r="D6" s="5"/>
      <c r="E6" s="5"/>
      <c r="F6" s="5"/>
      <c r="G6" s="5"/>
      <c r="H6" s="5"/>
      <c r="I6" s="5"/>
      <c r="J6" s="5" t="s">
        <v>451</v>
      </c>
      <c r="K6" s="5" t="s">
        <v>452</v>
      </c>
      <c r="L6" s="5"/>
      <c r="M6" s="5"/>
      <c r="N6" s="5"/>
      <c r="O6" s="5"/>
      <c r="P6" s="5"/>
    </row>
    <row r="7" ht="20" customHeight="1">
      <c r="A7" s="5" t="s">
        <v>17</v>
      </c>
      <c r="B7" s="5" t="s">
        <v>19</v>
      </c>
      <c r="C7" s="5" t="s">
        <v>22</v>
      </c>
      <c r="D7" s="5" t="s">
        <v>24</v>
      </c>
      <c r="E7" s="5" t="s">
        <v>27</v>
      </c>
      <c r="F7" s="5" t="s">
        <v>30</v>
      </c>
      <c r="G7" s="5" t="s">
        <v>32</v>
      </c>
      <c r="H7" s="5" t="s">
        <v>35</v>
      </c>
      <c r="I7" s="5" t="s">
        <v>38</v>
      </c>
      <c r="J7" s="5" t="s">
        <v>41</v>
      </c>
      <c r="K7" s="5" t="s">
        <v>43</v>
      </c>
      <c r="L7" s="5" t="s">
        <v>45</v>
      </c>
      <c r="M7" s="5" t="s">
        <v>47</v>
      </c>
      <c r="N7" s="5" t="s">
        <v>50</v>
      </c>
      <c r="O7" s="5" t="s">
        <v>53</v>
      </c>
      <c r="P7" s="5" t="s">
        <v>56</v>
      </c>
    </row>
    <row r="8" ht="30" customHeight="1">
      <c r="A8" s="24" t="s">
        <v>453</v>
      </c>
      <c r="B8" s="25" t="s">
        <v>180</v>
      </c>
      <c r="C8" s="25" t="s">
        <v>180</v>
      </c>
      <c r="D8" s="25" t="s">
        <v>180</v>
      </c>
      <c r="E8" s="25" t="s">
        <v>180</v>
      </c>
      <c r="F8" s="25" t="s">
        <v>180</v>
      </c>
      <c r="G8" s="25" t="s">
        <v>180</v>
      </c>
      <c r="H8" s="25" t="s">
        <v>85</v>
      </c>
      <c r="I8" s="23">
        <v>6634.6</v>
      </c>
      <c r="J8" s="23">
        <v>6634.6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</row>
    <row r="9" ht="30" customHeight="1">
      <c r="A9" s="6" t="s">
        <v>188</v>
      </c>
      <c r="B9" s="5"/>
      <c r="C9" s="5"/>
      <c r="D9" s="5"/>
      <c r="E9" s="5"/>
      <c r="F9" s="5"/>
      <c r="G9" s="5"/>
      <c r="H9" s="5" t="s">
        <v>454</v>
      </c>
      <c r="I9" s="5"/>
      <c r="J9" s="5"/>
      <c r="K9" s="5"/>
      <c r="L9" s="5"/>
      <c r="M9" s="5"/>
      <c r="N9" s="5"/>
      <c r="O9" s="5"/>
      <c r="P9" s="5"/>
    </row>
    <row r="10" ht="30" customHeight="1">
      <c r="A10" s="6" t="s">
        <v>455</v>
      </c>
      <c r="B10" s="6" t="s">
        <v>456</v>
      </c>
      <c r="C10" s="5" t="s">
        <v>457</v>
      </c>
      <c r="D10" s="5"/>
      <c r="E10" s="5" t="s">
        <v>458</v>
      </c>
      <c r="F10" s="5" t="s">
        <v>459</v>
      </c>
      <c r="G10" s="5" t="s">
        <v>460</v>
      </c>
      <c r="H10" s="5"/>
      <c r="I10" s="7">
        <v>773.4</v>
      </c>
      <c r="J10" s="7">
        <v>773.4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</row>
    <row r="11" ht="30" customHeight="1">
      <c r="A11" s="6" t="s">
        <v>461</v>
      </c>
      <c r="B11" s="6" t="s">
        <v>462</v>
      </c>
      <c r="C11" s="5" t="s">
        <v>463</v>
      </c>
      <c r="D11" s="5"/>
      <c r="E11" s="5" t="s">
        <v>464</v>
      </c>
      <c r="F11" s="5" t="s">
        <v>459</v>
      </c>
      <c r="G11" s="5" t="s">
        <v>460</v>
      </c>
      <c r="H11" s="5"/>
      <c r="I11" s="7">
        <v>78.4</v>
      </c>
      <c r="J11" s="7">
        <v>78.4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</row>
    <row r="12" ht="30" customHeight="1">
      <c r="A12" s="6" t="s">
        <v>465</v>
      </c>
      <c r="B12" s="6" t="s">
        <v>456</v>
      </c>
      <c r="C12" s="5" t="s">
        <v>466</v>
      </c>
      <c r="D12" s="5"/>
      <c r="E12" s="5" t="s">
        <v>458</v>
      </c>
      <c r="F12" s="5" t="s">
        <v>459</v>
      </c>
      <c r="G12" s="5" t="s">
        <v>460</v>
      </c>
      <c r="H12" s="5"/>
      <c r="I12" s="7">
        <v>332.6</v>
      </c>
      <c r="J12" s="7">
        <v>332.6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</row>
    <row r="13" ht="30" customHeight="1">
      <c r="A13" s="6" t="s">
        <v>467</v>
      </c>
      <c r="B13" s="6" t="s">
        <v>456</v>
      </c>
      <c r="C13" s="5" t="s">
        <v>468</v>
      </c>
      <c r="D13" s="5"/>
      <c r="E13" s="5" t="s">
        <v>458</v>
      </c>
      <c r="F13" s="5" t="s">
        <v>459</v>
      </c>
      <c r="G13" s="5" t="s">
        <v>460</v>
      </c>
      <c r="H13" s="5"/>
      <c r="I13" s="7">
        <v>101.7</v>
      </c>
      <c r="J13" s="7">
        <v>101.7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</row>
    <row r="14" ht="30" customHeight="1">
      <c r="A14" s="6" t="s">
        <v>469</v>
      </c>
      <c r="B14" s="6" t="s">
        <v>456</v>
      </c>
      <c r="C14" s="5" t="s">
        <v>470</v>
      </c>
      <c r="D14" s="5"/>
      <c r="E14" s="5" t="s">
        <v>471</v>
      </c>
      <c r="F14" s="5" t="s">
        <v>459</v>
      </c>
      <c r="G14" s="5" t="s">
        <v>460</v>
      </c>
      <c r="H14" s="5"/>
      <c r="I14" s="7">
        <v>105.5</v>
      </c>
      <c r="J14" s="7">
        <v>105.5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</row>
    <row r="15" ht="30" customHeight="1">
      <c r="A15" s="6" t="s">
        <v>472</v>
      </c>
      <c r="B15" s="6" t="s">
        <v>473</v>
      </c>
      <c r="C15" s="5" t="s">
        <v>474</v>
      </c>
      <c r="D15" s="5"/>
      <c r="E15" s="5" t="s">
        <v>475</v>
      </c>
      <c r="F15" s="5" t="s">
        <v>459</v>
      </c>
      <c r="G15" s="5" t="s">
        <v>460</v>
      </c>
      <c r="H15" s="5"/>
      <c r="I15" s="7">
        <v>39.5</v>
      </c>
      <c r="J15" s="7">
        <v>39.5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</row>
    <row r="16" ht="30" customHeight="1">
      <c r="A16" s="6" t="s">
        <v>476</v>
      </c>
      <c r="B16" s="6" t="s">
        <v>477</v>
      </c>
      <c r="C16" s="5" t="s">
        <v>478</v>
      </c>
      <c r="D16" s="5" t="s">
        <v>16</v>
      </c>
      <c r="E16" s="5" t="s">
        <v>475</v>
      </c>
      <c r="F16" s="5" t="s">
        <v>459</v>
      </c>
      <c r="G16" s="5" t="s">
        <v>460</v>
      </c>
      <c r="H16" s="5"/>
      <c r="I16" s="7">
        <v>726.5</v>
      </c>
      <c r="J16" s="7">
        <v>726.5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</row>
    <row r="17" ht="30" customHeight="1">
      <c r="A17" s="6" t="s">
        <v>479</v>
      </c>
      <c r="B17" s="6" t="s">
        <v>480</v>
      </c>
      <c r="C17" s="5" t="s">
        <v>481</v>
      </c>
      <c r="D17" s="5"/>
      <c r="E17" s="5" t="s">
        <v>482</v>
      </c>
      <c r="F17" s="5" t="s">
        <v>483</v>
      </c>
      <c r="G17" s="5" t="s">
        <v>484</v>
      </c>
      <c r="H17" s="5"/>
      <c r="I17" s="7">
        <v>87</v>
      </c>
      <c r="J17" s="7">
        <v>87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</row>
    <row r="18" ht="30" customHeight="1">
      <c r="A18" s="6" t="s">
        <v>479</v>
      </c>
      <c r="B18" s="6" t="s">
        <v>480</v>
      </c>
      <c r="C18" s="5" t="s">
        <v>485</v>
      </c>
      <c r="D18" s="5"/>
      <c r="E18" s="5" t="s">
        <v>486</v>
      </c>
      <c r="F18" s="5" t="s">
        <v>483</v>
      </c>
      <c r="G18" s="5" t="s">
        <v>484</v>
      </c>
      <c r="H18" s="5"/>
      <c r="I18" s="7">
        <v>82</v>
      </c>
      <c r="J18" s="7">
        <v>82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</row>
    <row r="19" ht="30" customHeight="1">
      <c r="A19" s="6" t="s">
        <v>487</v>
      </c>
      <c r="B19" s="6" t="s">
        <v>488</v>
      </c>
      <c r="C19" s="5" t="s">
        <v>489</v>
      </c>
      <c r="D19" s="5" t="s">
        <v>16</v>
      </c>
      <c r="E19" s="5" t="s">
        <v>475</v>
      </c>
      <c r="F19" s="5" t="s">
        <v>459</v>
      </c>
      <c r="G19" s="5" t="s">
        <v>460</v>
      </c>
      <c r="H19" s="5"/>
      <c r="I19" s="7">
        <v>2156</v>
      </c>
      <c r="J19" s="7">
        <v>2156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</row>
    <row r="20" ht="30" customHeight="1">
      <c r="A20" s="6" t="s">
        <v>490</v>
      </c>
      <c r="B20" s="6" t="s">
        <v>480</v>
      </c>
      <c r="C20" s="5" t="s">
        <v>491</v>
      </c>
      <c r="D20" s="5" t="s">
        <v>16</v>
      </c>
      <c r="E20" s="5" t="s">
        <v>475</v>
      </c>
      <c r="F20" s="5" t="s">
        <v>459</v>
      </c>
      <c r="G20" s="5" t="s">
        <v>460</v>
      </c>
      <c r="H20" s="5"/>
      <c r="I20" s="7">
        <v>365.4</v>
      </c>
      <c r="J20" s="7">
        <v>365.4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</row>
    <row r="21" ht="30" customHeight="1">
      <c r="A21" s="6" t="s">
        <v>492</v>
      </c>
      <c r="B21" s="6" t="s">
        <v>493</v>
      </c>
      <c r="C21" s="5" t="s">
        <v>494</v>
      </c>
      <c r="D21" s="5"/>
      <c r="E21" s="5" t="s">
        <v>475</v>
      </c>
      <c r="F21" s="5" t="s">
        <v>459</v>
      </c>
      <c r="G21" s="5" t="s">
        <v>460</v>
      </c>
      <c r="H21" s="5"/>
      <c r="I21" s="7">
        <v>210.4</v>
      </c>
      <c r="J21" s="7">
        <v>210.4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</row>
    <row r="22" ht="30" customHeight="1">
      <c r="A22" s="6" t="s">
        <v>495</v>
      </c>
      <c r="B22" s="6" t="s">
        <v>456</v>
      </c>
      <c r="C22" s="5" t="s">
        <v>496</v>
      </c>
      <c r="D22" s="5"/>
      <c r="E22" s="5" t="s">
        <v>475</v>
      </c>
      <c r="F22" s="5" t="s">
        <v>459</v>
      </c>
      <c r="G22" s="5" t="s">
        <v>460</v>
      </c>
      <c r="H22" s="5"/>
      <c r="I22" s="7">
        <v>54.5</v>
      </c>
      <c r="J22" s="7">
        <v>54.5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</row>
    <row r="23" ht="30" customHeight="1">
      <c r="A23" s="6" t="s">
        <v>497</v>
      </c>
      <c r="B23" s="6" t="s">
        <v>456</v>
      </c>
      <c r="C23" s="5" t="s">
        <v>498</v>
      </c>
      <c r="D23" s="5"/>
      <c r="E23" s="5" t="s">
        <v>475</v>
      </c>
      <c r="F23" s="5" t="s">
        <v>459</v>
      </c>
      <c r="G23" s="5" t="s">
        <v>460</v>
      </c>
      <c r="H23" s="5"/>
      <c r="I23" s="7">
        <v>57.1</v>
      </c>
      <c r="J23" s="7">
        <v>57.1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</row>
    <row r="24" ht="30" customHeight="1">
      <c r="A24" s="6" t="s">
        <v>499</v>
      </c>
      <c r="B24" s="6" t="s">
        <v>500</v>
      </c>
      <c r="C24" s="5" t="s">
        <v>501</v>
      </c>
      <c r="D24" s="5" t="s">
        <v>16</v>
      </c>
      <c r="E24" s="5" t="s">
        <v>475</v>
      </c>
      <c r="F24" s="5" t="s">
        <v>459</v>
      </c>
      <c r="G24" s="5" t="s">
        <v>460</v>
      </c>
      <c r="H24" s="5"/>
      <c r="I24" s="7">
        <v>176.2</v>
      </c>
      <c r="J24" s="7">
        <v>176.2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</row>
    <row r="25" ht="30" customHeight="1">
      <c r="A25" s="6" t="s">
        <v>502</v>
      </c>
      <c r="B25" s="6" t="s">
        <v>503</v>
      </c>
      <c r="C25" s="5" t="s">
        <v>504</v>
      </c>
      <c r="D25" s="5"/>
      <c r="E25" s="5" t="s">
        <v>475</v>
      </c>
      <c r="F25" s="5" t="s">
        <v>459</v>
      </c>
      <c r="G25" s="5" t="s">
        <v>460</v>
      </c>
      <c r="H25" s="5"/>
      <c r="I25" s="7">
        <v>50.6</v>
      </c>
      <c r="J25" s="7">
        <v>50.6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</row>
    <row r="26" ht="30" customHeight="1">
      <c r="A26" s="6" t="s">
        <v>505</v>
      </c>
      <c r="B26" s="6" t="s">
        <v>480</v>
      </c>
      <c r="C26" s="5" t="s">
        <v>506</v>
      </c>
      <c r="D26" s="5"/>
      <c r="E26" s="5" t="s">
        <v>475</v>
      </c>
      <c r="F26" s="5" t="s">
        <v>459</v>
      </c>
      <c r="G26" s="5" t="s">
        <v>460</v>
      </c>
      <c r="H26" s="5"/>
      <c r="I26" s="7">
        <v>122.4</v>
      </c>
      <c r="J26" s="7">
        <v>122.4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</row>
    <row r="27" ht="30" customHeight="1">
      <c r="A27" s="6" t="s">
        <v>507</v>
      </c>
      <c r="B27" s="6" t="s">
        <v>480</v>
      </c>
      <c r="C27" s="5" t="s">
        <v>508</v>
      </c>
      <c r="D27" s="5"/>
      <c r="E27" s="5" t="s">
        <v>475</v>
      </c>
      <c r="F27" s="5" t="s">
        <v>459</v>
      </c>
      <c r="G27" s="5" t="s">
        <v>460</v>
      </c>
      <c r="H27" s="5"/>
      <c r="I27" s="7">
        <v>41.9</v>
      </c>
      <c r="J27" s="7">
        <v>41.9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</row>
    <row r="28" ht="30" customHeight="1">
      <c r="A28" s="6" t="s">
        <v>509</v>
      </c>
      <c r="B28" s="6" t="s">
        <v>456</v>
      </c>
      <c r="C28" s="5" t="s">
        <v>510</v>
      </c>
      <c r="D28" s="5"/>
      <c r="E28" s="5" t="s">
        <v>475</v>
      </c>
      <c r="F28" s="5" t="s">
        <v>459</v>
      </c>
      <c r="G28" s="5" t="s">
        <v>460</v>
      </c>
      <c r="H28" s="5"/>
      <c r="I28" s="7">
        <v>77.3</v>
      </c>
      <c r="J28" s="7">
        <v>77.3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</row>
    <row r="29" ht="30" customHeight="1">
      <c r="A29" s="6" t="s">
        <v>511</v>
      </c>
      <c r="B29" s="6" t="s">
        <v>512</v>
      </c>
      <c r="C29" s="5" t="s">
        <v>513</v>
      </c>
      <c r="D29" s="5" t="s">
        <v>16</v>
      </c>
      <c r="E29" s="5" t="s">
        <v>475</v>
      </c>
      <c r="F29" s="5" t="s">
        <v>459</v>
      </c>
      <c r="G29" s="5" t="s">
        <v>460</v>
      </c>
      <c r="H29" s="5"/>
      <c r="I29" s="7">
        <v>502.3</v>
      </c>
      <c r="J29" s="7">
        <v>502.3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</row>
    <row r="30" ht="30" customHeight="1">
      <c r="A30" s="6" t="s">
        <v>514</v>
      </c>
      <c r="B30" s="6" t="s">
        <v>515</v>
      </c>
      <c r="C30" s="5" t="s">
        <v>516</v>
      </c>
      <c r="D30" s="5"/>
      <c r="E30" s="5" t="s">
        <v>482</v>
      </c>
      <c r="F30" s="5" t="s">
        <v>459</v>
      </c>
      <c r="G30" s="5" t="s">
        <v>460</v>
      </c>
      <c r="H30" s="5"/>
      <c r="I30" s="7">
        <v>11.3</v>
      </c>
      <c r="J30" s="7">
        <v>11.3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</row>
    <row r="31" ht="30" customHeight="1">
      <c r="A31" s="6" t="s">
        <v>514</v>
      </c>
      <c r="B31" s="6" t="s">
        <v>517</v>
      </c>
      <c r="C31" s="5" t="s">
        <v>518</v>
      </c>
      <c r="D31" s="5"/>
      <c r="E31" s="5" t="s">
        <v>482</v>
      </c>
      <c r="F31" s="5" t="s">
        <v>459</v>
      </c>
      <c r="G31" s="5" t="s">
        <v>460</v>
      </c>
      <c r="H31" s="5"/>
      <c r="I31" s="7">
        <v>15.7</v>
      </c>
      <c r="J31" s="7">
        <v>15.7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</row>
    <row r="32" ht="30" customHeight="1">
      <c r="A32" s="6" t="s">
        <v>514</v>
      </c>
      <c r="B32" s="6" t="s">
        <v>519</v>
      </c>
      <c r="C32" s="5" t="s">
        <v>520</v>
      </c>
      <c r="D32" s="5"/>
      <c r="E32" s="5" t="s">
        <v>482</v>
      </c>
      <c r="F32" s="5" t="s">
        <v>459</v>
      </c>
      <c r="G32" s="5" t="s">
        <v>460</v>
      </c>
      <c r="H32" s="5"/>
      <c r="I32" s="7">
        <v>16.5</v>
      </c>
      <c r="J32" s="7">
        <v>16.5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</row>
    <row r="33" ht="30" customHeight="1">
      <c r="A33" s="6" t="s">
        <v>521</v>
      </c>
      <c r="B33" s="6" t="s">
        <v>522</v>
      </c>
      <c r="C33" s="5" t="s">
        <v>523</v>
      </c>
      <c r="D33" s="5"/>
      <c r="E33" s="5" t="s">
        <v>475</v>
      </c>
      <c r="F33" s="5" t="s">
        <v>459</v>
      </c>
      <c r="G33" s="5" t="s">
        <v>460</v>
      </c>
      <c r="H33" s="5"/>
      <c r="I33" s="7">
        <v>121</v>
      </c>
      <c r="J33" s="7">
        <v>121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</row>
    <row r="34" ht="30" customHeight="1">
      <c r="A34" s="6" t="s">
        <v>524</v>
      </c>
      <c r="B34" s="6" t="s">
        <v>525</v>
      </c>
      <c r="C34" s="5" t="s">
        <v>526</v>
      </c>
      <c r="D34" s="5"/>
      <c r="E34" s="5" t="s">
        <v>475</v>
      </c>
      <c r="F34" s="5" t="s">
        <v>459</v>
      </c>
      <c r="G34" s="5" t="s">
        <v>460</v>
      </c>
      <c r="H34" s="5"/>
      <c r="I34" s="7">
        <v>249.8</v>
      </c>
      <c r="J34" s="7">
        <v>249.8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</row>
    <row r="35" ht="30" customHeight="1">
      <c r="A35" s="6" t="s">
        <v>527</v>
      </c>
      <c r="B35" s="6" t="s">
        <v>456</v>
      </c>
      <c r="C35" s="5" t="s">
        <v>528</v>
      </c>
      <c r="D35" s="5"/>
      <c r="E35" s="5" t="s">
        <v>475</v>
      </c>
      <c r="F35" s="5" t="s">
        <v>459</v>
      </c>
      <c r="G35" s="5" t="s">
        <v>460</v>
      </c>
      <c r="H35" s="5"/>
      <c r="I35" s="7">
        <v>79.6</v>
      </c>
      <c r="J35" s="7">
        <v>79.6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</row>
    <row r="36" ht="30" customHeight="1">
      <c r="A36" s="24" t="s">
        <v>529</v>
      </c>
      <c r="B36" s="25" t="s">
        <v>180</v>
      </c>
      <c r="C36" s="25" t="s">
        <v>180</v>
      </c>
      <c r="D36" s="25" t="s">
        <v>180</v>
      </c>
      <c r="E36" s="25" t="s">
        <v>180</v>
      </c>
      <c r="F36" s="25" t="s">
        <v>180</v>
      </c>
      <c r="G36" s="25" t="s">
        <v>180</v>
      </c>
      <c r="H36" s="25" t="s">
        <v>95</v>
      </c>
      <c r="I36" s="23">
        <v>499</v>
      </c>
      <c r="J36" s="23">
        <v>499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</row>
    <row r="37" ht="30" customHeight="1">
      <c r="A37" s="6" t="s">
        <v>188</v>
      </c>
      <c r="B37" s="5"/>
      <c r="C37" s="5"/>
      <c r="D37" s="5"/>
      <c r="E37" s="5"/>
      <c r="F37" s="5"/>
      <c r="G37" s="5"/>
      <c r="H37" s="5" t="s">
        <v>530</v>
      </c>
      <c r="I37" s="5"/>
      <c r="J37" s="5"/>
      <c r="K37" s="5"/>
      <c r="L37" s="5"/>
      <c r="M37" s="5"/>
      <c r="N37" s="5"/>
      <c r="O37" s="5"/>
      <c r="P37" s="5"/>
    </row>
    <row r="38" ht="30" customHeight="1">
      <c r="A38" s="6" t="s">
        <v>479</v>
      </c>
      <c r="B38" s="6" t="s">
        <v>531</v>
      </c>
      <c r="C38" s="5" t="s">
        <v>532</v>
      </c>
      <c r="D38" s="5"/>
      <c r="E38" s="5" t="s">
        <v>533</v>
      </c>
      <c r="F38" s="5" t="s">
        <v>483</v>
      </c>
      <c r="G38" s="5" t="s">
        <v>484</v>
      </c>
      <c r="H38" s="5"/>
      <c r="I38" s="7">
        <v>100</v>
      </c>
      <c r="J38" s="7">
        <v>100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</row>
    <row r="39" ht="30" customHeight="1">
      <c r="A39" s="6" t="s">
        <v>479</v>
      </c>
      <c r="B39" s="6" t="s">
        <v>517</v>
      </c>
      <c r="C39" s="5" t="s">
        <v>534</v>
      </c>
      <c r="D39" s="5"/>
      <c r="E39" s="5" t="s">
        <v>535</v>
      </c>
      <c r="F39" s="5" t="s">
        <v>483</v>
      </c>
      <c r="G39" s="5" t="s">
        <v>484</v>
      </c>
      <c r="H39" s="5"/>
      <c r="I39" s="7">
        <v>150</v>
      </c>
      <c r="J39" s="7">
        <v>150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</row>
    <row r="40" ht="30" customHeight="1">
      <c r="A40" s="6" t="s">
        <v>479</v>
      </c>
      <c r="B40" s="6" t="s">
        <v>456</v>
      </c>
      <c r="C40" s="5" t="s">
        <v>536</v>
      </c>
      <c r="D40" s="5"/>
      <c r="E40" s="5" t="s">
        <v>537</v>
      </c>
      <c r="F40" s="5" t="s">
        <v>483</v>
      </c>
      <c r="G40" s="5" t="s">
        <v>484</v>
      </c>
      <c r="H40" s="5"/>
      <c r="I40" s="7">
        <v>196</v>
      </c>
      <c r="J40" s="7">
        <v>196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</row>
    <row r="41" ht="30" customHeight="1">
      <c r="A41" s="6" t="s">
        <v>538</v>
      </c>
      <c r="B41" s="6" t="s">
        <v>539</v>
      </c>
      <c r="C41" s="5" t="s">
        <v>540</v>
      </c>
      <c r="D41" s="5"/>
      <c r="E41" s="5" t="s">
        <v>533</v>
      </c>
      <c r="F41" s="5" t="s">
        <v>483</v>
      </c>
      <c r="G41" s="5" t="s">
        <v>484</v>
      </c>
      <c r="H41" s="5"/>
      <c r="I41" s="7">
        <v>50</v>
      </c>
      <c r="J41" s="7">
        <v>50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</row>
    <row r="42" ht="30" customHeight="1">
      <c r="A42" s="6" t="s">
        <v>541</v>
      </c>
      <c r="B42" s="6" t="s">
        <v>480</v>
      </c>
      <c r="C42" s="5" t="s">
        <v>542</v>
      </c>
      <c r="D42" s="5"/>
      <c r="E42" s="5" t="s">
        <v>543</v>
      </c>
      <c r="F42" s="5" t="s">
        <v>544</v>
      </c>
      <c r="G42" s="5" t="s">
        <v>545</v>
      </c>
      <c r="H42" s="5"/>
      <c r="I42" s="7">
        <v>1</v>
      </c>
      <c r="J42" s="7">
        <v>1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</row>
    <row r="43" ht="30" customHeight="1">
      <c r="A43" s="6" t="s">
        <v>546</v>
      </c>
      <c r="B43" s="6" t="s">
        <v>480</v>
      </c>
      <c r="C43" s="5" t="s">
        <v>547</v>
      </c>
      <c r="D43" s="5"/>
      <c r="E43" s="5" t="s">
        <v>543</v>
      </c>
      <c r="F43" s="5" t="s">
        <v>544</v>
      </c>
      <c r="G43" s="5" t="s">
        <v>545</v>
      </c>
      <c r="H43" s="5"/>
      <c r="I43" s="7">
        <v>1</v>
      </c>
      <c r="J43" s="7">
        <v>1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</row>
    <row r="44" ht="30" customHeight="1">
      <c r="A44" s="6" t="s">
        <v>546</v>
      </c>
      <c r="B44" s="6" t="s">
        <v>480</v>
      </c>
      <c r="C44" s="5" t="s">
        <v>548</v>
      </c>
      <c r="D44" s="5"/>
      <c r="E44" s="5" t="s">
        <v>543</v>
      </c>
      <c r="F44" s="5" t="s">
        <v>544</v>
      </c>
      <c r="G44" s="5" t="s">
        <v>545</v>
      </c>
      <c r="H44" s="5"/>
      <c r="I44" s="7">
        <v>1</v>
      </c>
      <c r="J44" s="7">
        <v>1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</row>
    <row r="45" ht="20" customHeight="1">
      <c r="A45" s="0"/>
      <c r="B45" s="0"/>
      <c r="C45" s="0"/>
      <c r="D45" s="0"/>
      <c r="E45" s="0"/>
      <c r="F45" s="0"/>
      <c r="G45" s="21" t="s">
        <v>102</v>
      </c>
      <c r="H45" s="25" t="s">
        <v>103</v>
      </c>
      <c r="I45" s="23">
        <f>VLOOKUP("1000",$H:$Z,2,0) + VLOOKUP("2000",$H:$Z,2,0)</f>
      </c>
      <c r="J45" s="23">
        <f>VLOOKUP("1000",$H:$Z,3,0) + VLOOKUP("2000",$H:$Z,3,0)</f>
      </c>
      <c r="K45" s="23">
        <f>VLOOKUP("1000",$H:$Z,4,0) + VLOOKUP("2000",$H:$Z,4,0)</f>
      </c>
      <c r="L45" s="23">
        <f>VLOOKUP("1000",$H:$Z,5,0) + VLOOKUP("2000",$H:$Z,5,0)</f>
      </c>
      <c r="M45" s="23">
        <f>VLOOKUP("1000",$H:$Z,6,0) + VLOOKUP("2000",$H:$Z,6,0)</f>
      </c>
      <c r="N45" s="23">
        <f>VLOOKUP("1000",$H:$Z,7,0) + VLOOKUP("2000",$H:$Z,7,0)</f>
      </c>
      <c r="O45" s="23">
        <f>VLOOKUP("1000",$H:$Z,8,0) + VLOOKUP("2000",$H:$Z,8,0)</f>
      </c>
      <c r="P45" s="23">
        <f>VLOOKUP("1000",$H:$Z,9,0) + VLOOKUP("2000",$H:$Z,9,0)</f>
      </c>
    </row>
  </sheetData>
  <mergeCells>
    <mergeCell ref="A1:P1"/>
    <mergeCell ref="A2:P2"/>
    <mergeCell ref="A3:A6"/>
    <mergeCell ref="B3:B6"/>
    <mergeCell ref="C3:C6"/>
    <mergeCell ref="D3:D6"/>
    <mergeCell ref="E3:E6"/>
    <mergeCell ref="F3:G3"/>
    <mergeCell ref="H3:H6"/>
    <mergeCell ref="I3:L3"/>
    <mergeCell ref="M3:P3"/>
    <mergeCell ref="F4:F6"/>
    <mergeCell ref="G4:G6"/>
    <mergeCell ref="I4:I6"/>
    <mergeCell ref="J4:L4"/>
    <mergeCell ref="M4:M6"/>
    <mergeCell ref="N4:P4"/>
    <mergeCell ref="J5:K5"/>
    <mergeCell ref="L5:L6"/>
    <mergeCell ref="N5:N6"/>
    <mergeCell ref="O5:O6"/>
    <mergeCell ref="P5:P6"/>
  </mergeCells>
  <phoneticPr fontId="0" type="noConversion"/>
  <pageMargins left="0.4" right="0.4" top="0.4" bottom="0.4" header="0.1" footer="0.1"/>
  <pageSetup paperSize="9" fitToHeight="0" orientation="landscape" verticalDpi="0" r:id="rId15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6" width="24.83" customWidth="1"/>
  </cols>
  <sheetData>
    <row r="1" ht="30" customHeight="1">
      <c r="A1" s="5" t="s">
        <v>438</v>
      </c>
      <c r="B1" s="5" t="s">
        <v>75</v>
      </c>
      <c r="C1" s="5" t="s">
        <v>549</v>
      </c>
      <c r="D1" s="5"/>
      <c r="E1" s="5"/>
      <c r="F1" s="5"/>
      <c r="G1" s="5" t="s">
        <v>550</v>
      </c>
      <c r="H1" s="5"/>
      <c r="I1" s="5"/>
      <c r="J1" s="5"/>
      <c r="K1" s="5"/>
      <c r="L1" s="5"/>
      <c r="M1" s="5"/>
      <c r="N1" s="5"/>
      <c r="O1" s="5"/>
      <c r="P1" s="5"/>
    </row>
    <row r="2" ht="30" customHeight="1">
      <c r="A2" s="5"/>
      <c r="B2" s="5"/>
      <c r="C2" s="5" t="s">
        <v>81</v>
      </c>
      <c r="D2" s="5" t="s">
        <v>239</v>
      </c>
      <c r="E2" s="5"/>
      <c r="F2" s="5"/>
      <c r="G2" s="5" t="s">
        <v>81</v>
      </c>
      <c r="H2" s="5" t="s">
        <v>239</v>
      </c>
      <c r="I2" s="5"/>
      <c r="J2" s="5"/>
      <c r="K2" s="5"/>
      <c r="L2" s="5"/>
      <c r="M2" s="5"/>
      <c r="N2" s="5"/>
      <c r="O2" s="5"/>
      <c r="P2" s="5"/>
    </row>
    <row r="3" ht="30" customHeight="1">
      <c r="A3" s="5"/>
      <c r="B3" s="5"/>
      <c r="C3" s="5"/>
      <c r="D3" s="5" t="s">
        <v>551</v>
      </c>
      <c r="E3" s="5" t="s">
        <v>552</v>
      </c>
      <c r="F3" s="5"/>
      <c r="G3" s="5"/>
      <c r="H3" s="5" t="s">
        <v>372</v>
      </c>
      <c r="I3" s="5"/>
      <c r="J3" s="5"/>
      <c r="K3" s="5" t="s">
        <v>553</v>
      </c>
      <c r="L3" s="5"/>
      <c r="M3" s="5"/>
      <c r="N3" s="5" t="s">
        <v>554</v>
      </c>
      <c r="O3" s="5"/>
      <c r="P3" s="5"/>
    </row>
    <row r="4" ht="30" customHeight="1">
      <c r="A4" s="5"/>
      <c r="B4" s="5"/>
      <c r="C4" s="5"/>
      <c r="D4" s="5"/>
      <c r="E4" s="5" t="s">
        <v>555</v>
      </c>
      <c r="F4" s="5" t="s">
        <v>556</v>
      </c>
      <c r="G4" s="5"/>
      <c r="H4" s="5" t="s">
        <v>81</v>
      </c>
      <c r="I4" s="5" t="s">
        <v>239</v>
      </c>
      <c r="J4" s="5"/>
      <c r="K4" s="5" t="s">
        <v>81</v>
      </c>
      <c r="L4" s="5" t="s">
        <v>239</v>
      </c>
      <c r="M4" s="5"/>
      <c r="N4" s="5" t="s">
        <v>81</v>
      </c>
      <c r="O4" s="5" t="s">
        <v>239</v>
      </c>
      <c r="P4" s="5"/>
    </row>
    <row r="5" ht="30" customHeight="1">
      <c r="A5" s="5"/>
      <c r="B5" s="5"/>
      <c r="C5" s="5"/>
      <c r="D5" s="5"/>
      <c r="E5" s="5"/>
      <c r="F5" s="5"/>
      <c r="G5" s="5"/>
      <c r="H5" s="5"/>
      <c r="I5" s="5" t="s">
        <v>557</v>
      </c>
      <c r="J5" s="5" t="s">
        <v>558</v>
      </c>
      <c r="K5" s="5"/>
      <c r="L5" s="5" t="s">
        <v>557</v>
      </c>
      <c r="M5" s="5" t="s">
        <v>558</v>
      </c>
      <c r="N5" s="5"/>
      <c r="O5" s="5" t="s">
        <v>557</v>
      </c>
      <c r="P5" s="5" t="s">
        <v>558</v>
      </c>
    </row>
    <row r="6" ht="20" customHeight="1">
      <c r="A6" s="5" t="s">
        <v>17</v>
      </c>
      <c r="B6" s="5" t="s">
        <v>19</v>
      </c>
      <c r="C6" s="5" t="s">
        <v>22</v>
      </c>
      <c r="D6" s="5" t="s">
        <v>24</v>
      </c>
      <c r="E6" s="5" t="s">
        <v>27</v>
      </c>
      <c r="F6" s="5" t="s">
        <v>30</v>
      </c>
      <c r="G6" s="5" t="s">
        <v>32</v>
      </c>
      <c r="H6" s="5" t="s">
        <v>35</v>
      </c>
      <c r="I6" s="5" t="s">
        <v>38</v>
      </c>
      <c r="J6" s="5" t="s">
        <v>41</v>
      </c>
      <c r="K6" s="5" t="s">
        <v>43</v>
      </c>
      <c r="L6" s="5" t="s">
        <v>45</v>
      </c>
      <c r="M6" s="5" t="s">
        <v>47</v>
      </c>
      <c r="N6" s="5" t="s">
        <v>50</v>
      </c>
      <c r="O6" s="5" t="s">
        <v>53</v>
      </c>
      <c r="P6" s="5" t="s">
        <v>56</v>
      </c>
    </row>
    <row r="7" ht="30" customHeight="1">
      <c r="A7" s="24" t="s">
        <v>453</v>
      </c>
      <c r="B7" s="25" t="s">
        <v>85</v>
      </c>
      <c r="C7" s="23">
        <v>0</v>
      </c>
      <c r="D7" s="23">
        <v>0</v>
      </c>
      <c r="E7" s="23">
        <v>0</v>
      </c>
      <c r="F7" s="23">
        <v>0</v>
      </c>
      <c r="G7" s="23">
        <f>H7+K7+N7</f>
      </c>
      <c r="H7" s="23">
        <v>3037011.09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133878</v>
      </c>
      <c r="O7" s="23">
        <v>0</v>
      </c>
      <c r="P7" s="23">
        <v>0</v>
      </c>
    </row>
    <row r="8" ht="30" customHeight="1">
      <c r="A8" s="6" t="s">
        <v>188</v>
      </c>
      <c r="B8" s="5" t="s">
        <v>454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ht="30" customHeight="1">
      <c r="A9" s="6" t="s">
        <v>455</v>
      </c>
      <c r="B9" s="5"/>
      <c r="C9" s="7">
        <v>0</v>
      </c>
      <c r="D9" s="7">
        <v>0</v>
      </c>
      <c r="E9" s="7">
        <v>0</v>
      </c>
      <c r="F9" s="7">
        <v>0</v>
      </c>
      <c r="G9" s="7">
        <f>H9+K9+N9</f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</row>
    <row r="10" ht="30" customHeight="1">
      <c r="A10" s="6" t="s">
        <v>461</v>
      </c>
      <c r="B10" s="5"/>
      <c r="C10" s="7">
        <v>0</v>
      </c>
      <c r="D10" s="7">
        <v>0</v>
      </c>
      <c r="E10" s="7">
        <v>0</v>
      </c>
      <c r="F10" s="7">
        <v>0</v>
      </c>
      <c r="G10" s="7">
        <f>H10+K10+N10</f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</row>
    <row r="11" ht="30" customHeight="1">
      <c r="A11" s="6" t="s">
        <v>465</v>
      </c>
      <c r="B11" s="5"/>
      <c r="C11" s="7">
        <v>0</v>
      </c>
      <c r="D11" s="7">
        <v>0</v>
      </c>
      <c r="E11" s="7">
        <v>0</v>
      </c>
      <c r="F11" s="7">
        <v>0</v>
      </c>
      <c r="G11" s="7">
        <f>H11+K11+N11</f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</row>
    <row r="12" ht="30" customHeight="1">
      <c r="A12" s="6" t="s">
        <v>467</v>
      </c>
      <c r="B12" s="5"/>
      <c r="C12" s="7">
        <v>0</v>
      </c>
      <c r="D12" s="7">
        <v>0</v>
      </c>
      <c r="E12" s="7">
        <v>0</v>
      </c>
      <c r="F12" s="7">
        <v>0</v>
      </c>
      <c r="G12" s="7">
        <f>H12+K12+N12</f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</row>
    <row r="13" ht="30" customHeight="1">
      <c r="A13" s="6" t="s">
        <v>469</v>
      </c>
      <c r="B13" s="5"/>
      <c r="C13" s="7">
        <v>0</v>
      </c>
      <c r="D13" s="7">
        <v>0</v>
      </c>
      <c r="E13" s="7">
        <v>0</v>
      </c>
      <c r="F13" s="7">
        <v>0</v>
      </c>
      <c r="G13" s="7">
        <f>H13+K13+N13</f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</row>
    <row r="14" ht="30" customHeight="1">
      <c r="A14" s="6" t="s">
        <v>472</v>
      </c>
      <c r="B14" s="5"/>
      <c r="C14" s="7">
        <v>0</v>
      </c>
      <c r="D14" s="7">
        <v>0</v>
      </c>
      <c r="E14" s="7">
        <v>0</v>
      </c>
      <c r="F14" s="7">
        <v>0</v>
      </c>
      <c r="G14" s="7">
        <f>H14+K14+N14</f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</row>
    <row r="15" ht="30" customHeight="1">
      <c r="A15" s="6" t="s">
        <v>476</v>
      </c>
      <c r="B15" s="5"/>
      <c r="C15" s="7">
        <v>0</v>
      </c>
      <c r="D15" s="7">
        <v>0</v>
      </c>
      <c r="E15" s="7">
        <v>0</v>
      </c>
      <c r="F15" s="7">
        <v>0</v>
      </c>
      <c r="G15" s="7">
        <f>H15+K15+N15</f>
      </c>
      <c r="H15" s="7">
        <v>607403.09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26775.6</v>
      </c>
      <c r="O15" s="7">
        <v>0</v>
      </c>
      <c r="P15" s="7">
        <v>0</v>
      </c>
    </row>
    <row r="16" ht="30" customHeight="1">
      <c r="A16" s="6" t="s">
        <v>479</v>
      </c>
      <c r="B16" s="5"/>
      <c r="C16" s="7">
        <v>0</v>
      </c>
      <c r="D16" s="7">
        <v>0</v>
      </c>
      <c r="E16" s="7">
        <v>0</v>
      </c>
      <c r="F16" s="7">
        <v>0</v>
      </c>
      <c r="G16" s="7">
        <f>H16+K16+N16</f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</row>
    <row r="17" ht="30" customHeight="1">
      <c r="A17" s="6" t="s">
        <v>479</v>
      </c>
      <c r="B17" s="5"/>
      <c r="C17" s="7">
        <v>0</v>
      </c>
      <c r="D17" s="7">
        <v>0</v>
      </c>
      <c r="E17" s="7">
        <v>0</v>
      </c>
      <c r="F17" s="7">
        <v>0</v>
      </c>
      <c r="G17" s="7">
        <f>H17+K17+N17</f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</row>
    <row r="18" ht="30" customHeight="1">
      <c r="A18" s="6" t="s">
        <v>487</v>
      </c>
      <c r="B18" s="5"/>
      <c r="C18" s="7">
        <v>0</v>
      </c>
      <c r="D18" s="7">
        <v>0</v>
      </c>
      <c r="E18" s="7">
        <v>0</v>
      </c>
      <c r="F18" s="7">
        <v>0</v>
      </c>
      <c r="G18" s="7">
        <f>H18+K18+N18</f>
      </c>
      <c r="H18" s="7">
        <v>607402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26775.6</v>
      </c>
      <c r="O18" s="7">
        <v>0</v>
      </c>
      <c r="P18" s="7">
        <v>0</v>
      </c>
    </row>
    <row r="19" ht="30" customHeight="1">
      <c r="A19" s="6" t="s">
        <v>490</v>
      </c>
      <c r="B19" s="5"/>
      <c r="C19" s="7">
        <v>0</v>
      </c>
      <c r="D19" s="7">
        <v>0</v>
      </c>
      <c r="E19" s="7">
        <v>0</v>
      </c>
      <c r="F19" s="7">
        <v>0</v>
      </c>
      <c r="G19" s="7">
        <f>H19+K19+N19</f>
      </c>
      <c r="H19" s="7">
        <v>607402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26775.6</v>
      </c>
      <c r="O19" s="7">
        <v>0</v>
      </c>
      <c r="P19" s="7">
        <v>0</v>
      </c>
    </row>
    <row r="20" ht="30" customHeight="1">
      <c r="A20" s="6" t="s">
        <v>492</v>
      </c>
      <c r="B20" s="5"/>
      <c r="C20" s="7">
        <v>0</v>
      </c>
      <c r="D20" s="7">
        <v>0</v>
      </c>
      <c r="E20" s="7">
        <v>0</v>
      </c>
      <c r="F20" s="7">
        <v>0</v>
      </c>
      <c r="G20" s="7">
        <f>H20+K20+N20</f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</row>
    <row r="21" ht="30" customHeight="1">
      <c r="A21" s="6" t="s">
        <v>495</v>
      </c>
      <c r="B21" s="5"/>
      <c r="C21" s="7">
        <v>0</v>
      </c>
      <c r="D21" s="7">
        <v>0</v>
      </c>
      <c r="E21" s="7">
        <v>0</v>
      </c>
      <c r="F21" s="7">
        <v>0</v>
      </c>
      <c r="G21" s="7">
        <f>H21+K21+N21</f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</row>
    <row r="22" ht="30" customHeight="1">
      <c r="A22" s="6" t="s">
        <v>497</v>
      </c>
      <c r="B22" s="5"/>
      <c r="C22" s="7">
        <v>0</v>
      </c>
      <c r="D22" s="7">
        <v>0</v>
      </c>
      <c r="E22" s="7">
        <v>0</v>
      </c>
      <c r="F22" s="7">
        <v>0</v>
      </c>
      <c r="G22" s="7">
        <f>H22+K22+N22</f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</row>
    <row r="23" ht="30" customHeight="1">
      <c r="A23" s="6" t="s">
        <v>499</v>
      </c>
      <c r="B23" s="5"/>
      <c r="C23" s="7">
        <v>0</v>
      </c>
      <c r="D23" s="7">
        <v>0</v>
      </c>
      <c r="E23" s="7">
        <v>0</v>
      </c>
      <c r="F23" s="7">
        <v>0</v>
      </c>
      <c r="G23" s="7">
        <f>H23+K23+N23</f>
      </c>
      <c r="H23" s="7">
        <v>607402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26775.6</v>
      </c>
      <c r="O23" s="7">
        <v>0</v>
      </c>
      <c r="P23" s="7">
        <v>0</v>
      </c>
    </row>
    <row r="24" ht="30" customHeight="1">
      <c r="A24" s="6" t="s">
        <v>502</v>
      </c>
      <c r="B24" s="5"/>
      <c r="C24" s="7">
        <v>0</v>
      </c>
      <c r="D24" s="7">
        <v>0</v>
      </c>
      <c r="E24" s="7">
        <v>0</v>
      </c>
      <c r="F24" s="7">
        <v>0</v>
      </c>
      <c r="G24" s="7">
        <f>H24+K24+N24</f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</row>
    <row r="25" ht="30" customHeight="1">
      <c r="A25" s="6" t="s">
        <v>505</v>
      </c>
      <c r="B25" s="5"/>
      <c r="C25" s="7">
        <v>0</v>
      </c>
      <c r="D25" s="7">
        <v>0</v>
      </c>
      <c r="E25" s="7">
        <v>0</v>
      </c>
      <c r="F25" s="7">
        <v>0</v>
      </c>
      <c r="G25" s="7">
        <f>H25+K25+N25</f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</row>
    <row r="26" ht="30" customHeight="1">
      <c r="A26" s="6" t="s">
        <v>507</v>
      </c>
      <c r="B26" s="5"/>
      <c r="C26" s="7">
        <v>0</v>
      </c>
      <c r="D26" s="7">
        <v>0</v>
      </c>
      <c r="E26" s="7">
        <v>0</v>
      </c>
      <c r="F26" s="7">
        <v>0</v>
      </c>
      <c r="G26" s="7">
        <f>H26+K26+N26</f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</row>
    <row r="27" ht="30" customHeight="1">
      <c r="A27" s="6" t="s">
        <v>509</v>
      </c>
      <c r="B27" s="5"/>
      <c r="C27" s="7">
        <v>0</v>
      </c>
      <c r="D27" s="7">
        <v>0</v>
      </c>
      <c r="E27" s="7">
        <v>0</v>
      </c>
      <c r="F27" s="7">
        <v>0</v>
      </c>
      <c r="G27" s="7">
        <f>H27+K27+N27</f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</row>
    <row r="28" ht="30" customHeight="1">
      <c r="A28" s="6" t="s">
        <v>511</v>
      </c>
      <c r="B28" s="5"/>
      <c r="C28" s="7">
        <v>0</v>
      </c>
      <c r="D28" s="7">
        <v>0</v>
      </c>
      <c r="E28" s="7">
        <v>0</v>
      </c>
      <c r="F28" s="7">
        <v>0</v>
      </c>
      <c r="G28" s="7">
        <f>H28+K28+N28</f>
      </c>
      <c r="H28" s="7">
        <v>607402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26775.6</v>
      </c>
      <c r="O28" s="7">
        <v>0</v>
      </c>
      <c r="P28" s="7">
        <v>0</v>
      </c>
    </row>
    <row r="29" ht="30" customHeight="1">
      <c r="A29" s="6" t="s">
        <v>514</v>
      </c>
      <c r="B29" s="5"/>
      <c r="C29" s="7">
        <v>0</v>
      </c>
      <c r="D29" s="7">
        <v>0</v>
      </c>
      <c r="E29" s="7">
        <v>0</v>
      </c>
      <c r="F29" s="7">
        <v>0</v>
      </c>
      <c r="G29" s="7">
        <f>H29+K29+N29</f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</row>
    <row r="30" ht="30" customHeight="1">
      <c r="A30" s="6" t="s">
        <v>514</v>
      </c>
      <c r="B30" s="5"/>
      <c r="C30" s="7">
        <v>0</v>
      </c>
      <c r="D30" s="7">
        <v>0</v>
      </c>
      <c r="E30" s="7">
        <v>0</v>
      </c>
      <c r="F30" s="7">
        <v>0</v>
      </c>
      <c r="G30" s="7">
        <f>H30+K30+N30</f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</row>
    <row r="31" ht="30" customHeight="1">
      <c r="A31" s="6" t="s">
        <v>514</v>
      </c>
      <c r="B31" s="5"/>
      <c r="C31" s="7">
        <v>0</v>
      </c>
      <c r="D31" s="7">
        <v>0</v>
      </c>
      <c r="E31" s="7">
        <v>0</v>
      </c>
      <c r="F31" s="7">
        <v>0</v>
      </c>
      <c r="G31" s="7">
        <f>H31+K31+N31</f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</row>
    <row r="32" ht="30" customHeight="1">
      <c r="A32" s="6" t="s">
        <v>521</v>
      </c>
      <c r="B32" s="5"/>
      <c r="C32" s="7">
        <v>0</v>
      </c>
      <c r="D32" s="7">
        <v>0</v>
      </c>
      <c r="E32" s="7">
        <v>0</v>
      </c>
      <c r="F32" s="7">
        <v>0</v>
      </c>
      <c r="G32" s="7">
        <f>H32+K32+N32</f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</row>
    <row r="33" ht="30" customHeight="1">
      <c r="A33" s="6" t="s">
        <v>524</v>
      </c>
      <c r="B33" s="5"/>
      <c r="C33" s="7">
        <v>0</v>
      </c>
      <c r="D33" s="7">
        <v>0</v>
      </c>
      <c r="E33" s="7">
        <v>0</v>
      </c>
      <c r="F33" s="7">
        <v>0</v>
      </c>
      <c r="G33" s="7">
        <f>H33+K33+N33</f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</row>
    <row r="34" ht="30" customHeight="1">
      <c r="A34" s="6" t="s">
        <v>527</v>
      </c>
      <c r="B34" s="5"/>
      <c r="C34" s="7">
        <v>0</v>
      </c>
      <c r="D34" s="7">
        <v>0</v>
      </c>
      <c r="E34" s="7">
        <v>0</v>
      </c>
      <c r="F34" s="7">
        <v>0</v>
      </c>
      <c r="G34" s="7">
        <f>H34+K34+N34</f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</row>
    <row r="35" ht="30" customHeight="1">
      <c r="A35" s="24" t="s">
        <v>529</v>
      </c>
      <c r="B35" s="25" t="s">
        <v>95</v>
      </c>
      <c r="C35" s="23">
        <v>0</v>
      </c>
      <c r="D35" s="23">
        <v>0</v>
      </c>
      <c r="E35" s="23">
        <v>0</v>
      </c>
      <c r="F35" s="23">
        <v>0</v>
      </c>
      <c r="G35" s="23">
        <f>H35+K35+N35</f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</row>
    <row r="36" ht="30" customHeight="1">
      <c r="A36" s="6" t="s">
        <v>188</v>
      </c>
      <c r="B36" s="5" t="s">
        <v>530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ht="30" customHeight="1">
      <c r="A37" s="6" t="s">
        <v>479</v>
      </c>
      <c r="B37" s="5"/>
      <c r="C37" s="7">
        <v>0</v>
      </c>
      <c r="D37" s="7">
        <v>0</v>
      </c>
      <c r="E37" s="7">
        <v>0</v>
      </c>
      <c r="F37" s="7">
        <v>0</v>
      </c>
      <c r="G37" s="7">
        <f>H37+K37+N37</f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</row>
    <row r="38" ht="30" customHeight="1">
      <c r="A38" s="6" t="s">
        <v>479</v>
      </c>
      <c r="B38" s="5"/>
      <c r="C38" s="7">
        <v>0</v>
      </c>
      <c r="D38" s="7">
        <v>0</v>
      </c>
      <c r="E38" s="7">
        <v>0</v>
      </c>
      <c r="F38" s="7">
        <v>0</v>
      </c>
      <c r="G38" s="7">
        <f>H38+K38+N38</f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</row>
    <row r="39" ht="30" customHeight="1">
      <c r="A39" s="6" t="s">
        <v>479</v>
      </c>
      <c r="B39" s="5"/>
      <c r="C39" s="7">
        <v>0</v>
      </c>
      <c r="D39" s="7">
        <v>0</v>
      </c>
      <c r="E39" s="7">
        <v>0</v>
      </c>
      <c r="F39" s="7">
        <v>0</v>
      </c>
      <c r="G39" s="7">
        <f>H39+K39+N39</f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</row>
    <row r="40" ht="30" customHeight="1">
      <c r="A40" s="6" t="s">
        <v>538</v>
      </c>
      <c r="B40" s="5"/>
      <c r="C40" s="7">
        <v>0</v>
      </c>
      <c r="D40" s="7">
        <v>0</v>
      </c>
      <c r="E40" s="7">
        <v>0</v>
      </c>
      <c r="F40" s="7">
        <v>0</v>
      </c>
      <c r="G40" s="7">
        <f>H40+K40+N40</f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</row>
    <row r="41" ht="30" customHeight="1">
      <c r="A41" s="6" t="s">
        <v>541</v>
      </c>
      <c r="B41" s="5"/>
      <c r="C41" s="7">
        <v>0</v>
      </c>
      <c r="D41" s="7">
        <v>0</v>
      </c>
      <c r="E41" s="7">
        <v>0</v>
      </c>
      <c r="F41" s="7">
        <v>0</v>
      </c>
      <c r="G41" s="7">
        <f>H41+K41+N41</f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</row>
    <row r="42" ht="30" customHeight="1">
      <c r="A42" s="6" t="s">
        <v>546</v>
      </c>
      <c r="B42" s="5"/>
      <c r="C42" s="7">
        <v>0</v>
      </c>
      <c r="D42" s="7">
        <v>0</v>
      </c>
      <c r="E42" s="7">
        <v>0</v>
      </c>
      <c r="F42" s="7">
        <v>0</v>
      </c>
      <c r="G42" s="7">
        <f>H42+K42+N42</f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</row>
    <row r="43" ht="30" customHeight="1">
      <c r="A43" s="6" t="s">
        <v>546</v>
      </c>
      <c r="B43" s="5"/>
      <c r="C43" s="7">
        <v>0</v>
      </c>
      <c r="D43" s="7">
        <v>0</v>
      </c>
      <c r="E43" s="7">
        <v>0</v>
      </c>
      <c r="F43" s="7">
        <v>0</v>
      </c>
      <c r="G43" s="7">
        <f>H43+K43+N43</f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</row>
    <row r="44" ht="20" customHeight="1">
      <c r="A44" s="21" t="s">
        <v>102</v>
      </c>
      <c r="B44" s="25" t="s">
        <v>103</v>
      </c>
      <c r="C44" s="23">
        <f>VLOOKUP("1000",$B:$Z,2,0) + VLOOKUP("2000",$B:$Z,2,0)</f>
      </c>
      <c r="D44" s="23">
        <f>VLOOKUP("1000",$B:$Z,3,0) + VLOOKUP("2000",$B:$Z,3,0)</f>
      </c>
      <c r="E44" s="23">
        <f>VLOOKUP("1000",$B:$Z,4,0) + VLOOKUP("2000",$B:$Z,4,0)</f>
      </c>
      <c r="F44" s="23">
        <f>VLOOKUP("1000",$B:$Z,5,0) + VLOOKUP("2000",$B:$Z,5,0)</f>
      </c>
      <c r="G44" s="23">
        <f>VLOOKUP("1000",$B:$Z,6,0) + VLOOKUP("2000",$B:$Z,6,0)</f>
      </c>
      <c r="H44" s="23">
        <f>VLOOKUP("1000",$B:$Z,7,0) + VLOOKUP("2000",$B:$Z,7,0)</f>
      </c>
      <c r="I44" s="23">
        <f>VLOOKUP("1000",$B:$Z,8,0) + VLOOKUP("2000",$B:$Z,8,0)</f>
      </c>
      <c r="J44" s="23">
        <f>VLOOKUP("1000",$B:$Z,9,0) + VLOOKUP("2000",$B:$Z,9,0)</f>
      </c>
      <c r="K44" s="23">
        <f>VLOOKUP("1000",$B:$Z,10,0) + VLOOKUP("2000",$B:$Z,10,0)</f>
      </c>
      <c r="L44" s="23">
        <f>VLOOKUP("1000",$B:$Z,11,0) + VLOOKUP("2000",$B:$Z,11,0)</f>
      </c>
      <c r="M44" s="23">
        <f>VLOOKUP("1000",$B:$Z,12,0) + VLOOKUP("2000",$B:$Z,12,0)</f>
      </c>
      <c r="N44" s="23">
        <f>VLOOKUP("1000",$B:$Z,13,0) + VLOOKUP("2000",$B:$Z,13,0)</f>
      </c>
      <c r="O44" s="23">
        <f>VLOOKUP("1000",$B:$Z,14,0) + VLOOKUP("2000",$B:$Z,14,0)</f>
      </c>
      <c r="P44" s="23">
        <f>VLOOKUP("1000",$B:$Z,15,0) + VLOOKUP("2000",$B:$Z,15,0)</f>
      </c>
    </row>
  </sheetData>
  <mergeCells>
    <mergeCell ref="A1:A5"/>
    <mergeCell ref="B1:B5"/>
    <mergeCell ref="C1:F1"/>
    <mergeCell ref="G1:P1"/>
    <mergeCell ref="C2:C5"/>
    <mergeCell ref="D2:F2"/>
    <mergeCell ref="G2:G5"/>
    <mergeCell ref="H2:P2"/>
    <mergeCell ref="D3:D5"/>
    <mergeCell ref="E3:F3"/>
    <mergeCell ref="H3:J3"/>
    <mergeCell ref="K3:M3"/>
    <mergeCell ref="N3:P3"/>
    <mergeCell ref="E4:E5"/>
    <mergeCell ref="F4:F5"/>
    <mergeCell ref="H4:H5"/>
    <mergeCell ref="I4:J4"/>
    <mergeCell ref="K4:K5"/>
    <mergeCell ref="L4:M4"/>
    <mergeCell ref="N4:N5"/>
    <mergeCell ref="O4:P4"/>
  </mergeCells>
  <phoneticPr fontId="0" type="noConversion"/>
  <pageMargins left="0.4" right="0.4" top="0.4" bottom="0.4" header="0.1" footer="0.1"/>
  <pageSetup paperSize="9" fitToHeight="0" orientation="landscape" verticalDpi="0" r:id="rId16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38.20" customWidth="1"/>
    <col min="2" max="2" width="38.20" customWidth="1"/>
    <col min="3" max="22" width="26.74" customWidth="1"/>
  </cols>
  <sheetData>
    <row r="1" ht="50" customHeight="1">
      <c r="A1" s="1" t="s">
        <v>559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ht="40" customHeight="1">
      <c r="A2" s="5" t="s">
        <v>136</v>
      </c>
      <c r="B2" s="5" t="s">
        <v>439</v>
      </c>
      <c r="C2" s="5" t="s">
        <v>441</v>
      </c>
      <c r="D2" s="5" t="s">
        <v>440</v>
      </c>
      <c r="E2" s="5" t="s">
        <v>443</v>
      </c>
      <c r="F2" s="5"/>
      <c r="G2" s="5" t="s">
        <v>75</v>
      </c>
      <c r="H2" s="5" t="s">
        <v>560</v>
      </c>
      <c r="I2" s="5" t="s">
        <v>444</v>
      </c>
      <c r="J2" s="5"/>
      <c r="K2" s="5"/>
      <c r="L2" s="5"/>
      <c r="M2" s="5" t="s">
        <v>561</v>
      </c>
      <c r="N2" s="5" t="s">
        <v>562</v>
      </c>
      <c r="O2" s="5"/>
      <c r="P2" s="5"/>
      <c r="Q2" s="5"/>
      <c r="R2" s="5"/>
      <c r="S2" s="5" t="s">
        <v>563</v>
      </c>
      <c r="T2" s="5"/>
      <c r="U2" s="5"/>
      <c r="V2" s="5"/>
    </row>
    <row r="3" ht="30" customHeight="1">
      <c r="A3" s="5"/>
      <c r="B3" s="5"/>
      <c r="C3" s="5"/>
      <c r="D3" s="5"/>
      <c r="E3" s="5" t="s">
        <v>82</v>
      </c>
      <c r="F3" s="5" t="s">
        <v>83</v>
      </c>
      <c r="G3" s="5"/>
      <c r="H3" s="5"/>
      <c r="I3" s="5" t="s">
        <v>81</v>
      </c>
      <c r="J3" s="5" t="s">
        <v>188</v>
      </c>
      <c r="K3" s="5"/>
      <c r="L3" s="5"/>
      <c r="M3" s="5"/>
      <c r="N3" s="5" t="s">
        <v>81</v>
      </c>
      <c r="O3" s="5" t="s">
        <v>188</v>
      </c>
      <c r="P3" s="5"/>
      <c r="Q3" s="5"/>
      <c r="R3" s="5"/>
      <c r="S3" s="5" t="s">
        <v>81</v>
      </c>
      <c r="T3" s="5" t="s">
        <v>188</v>
      </c>
      <c r="U3" s="5"/>
      <c r="V3" s="5"/>
    </row>
    <row r="4" ht="30" customHeight="1">
      <c r="A4" s="5"/>
      <c r="B4" s="5"/>
      <c r="C4" s="5"/>
      <c r="D4" s="5"/>
      <c r="E4" s="5"/>
      <c r="F4" s="5"/>
      <c r="G4" s="5"/>
      <c r="H4" s="5"/>
      <c r="I4" s="5"/>
      <c r="J4" s="5" t="s">
        <v>446</v>
      </c>
      <c r="K4" s="5"/>
      <c r="L4" s="5" t="s">
        <v>447</v>
      </c>
      <c r="M4" s="5"/>
      <c r="N4" s="5"/>
      <c r="O4" s="5" t="s">
        <v>564</v>
      </c>
      <c r="P4" s="5"/>
      <c r="Q4" s="5"/>
      <c r="R4" s="5" t="s">
        <v>565</v>
      </c>
      <c r="S4" s="5"/>
      <c r="T4" s="5" t="s">
        <v>566</v>
      </c>
      <c r="U4" s="5"/>
      <c r="V4" s="5" t="s">
        <v>567</v>
      </c>
    </row>
    <row r="5" ht="30" customHeight="1">
      <c r="A5" s="5"/>
      <c r="B5" s="5"/>
      <c r="C5" s="5"/>
      <c r="D5" s="5"/>
      <c r="E5" s="5"/>
      <c r="F5" s="5"/>
      <c r="G5" s="5"/>
      <c r="H5" s="5"/>
      <c r="I5" s="5"/>
      <c r="J5" s="5" t="s">
        <v>451</v>
      </c>
      <c r="K5" s="5" t="s">
        <v>452</v>
      </c>
      <c r="L5" s="5"/>
      <c r="M5" s="5"/>
      <c r="N5" s="5"/>
      <c r="O5" s="5" t="s">
        <v>448</v>
      </c>
      <c r="P5" s="5" t="s">
        <v>449</v>
      </c>
      <c r="Q5" s="5" t="s">
        <v>568</v>
      </c>
      <c r="R5" s="5"/>
      <c r="S5" s="5"/>
      <c r="T5" s="5" t="s">
        <v>81</v>
      </c>
      <c r="U5" s="5" t="s">
        <v>569</v>
      </c>
      <c r="V5" s="5"/>
    </row>
    <row r="6" ht="20" customHeight="1">
      <c r="A6" s="5" t="s">
        <v>17</v>
      </c>
      <c r="B6" s="5" t="s">
        <v>19</v>
      </c>
      <c r="C6" s="5" t="s">
        <v>22</v>
      </c>
      <c r="D6" s="5" t="s">
        <v>24</v>
      </c>
      <c r="E6" s="5" t="s">
        <v>27</v>
      </c>
      <c r="F6" s="5" t="s">
        <v>30</v>
      </c>
      <c r="G6" s="5" t="s">
        <v>32</v>
      </c>
      <c r="H6" s="5" t="s">
        <v>35</v>
      </c>
      <c r="I6" s="5" t="s">
        <v>38</v>
      </c>
      <c r="J6" s="5" t="s">
        <v>41</v>
      </c>
      <c r="K6" s="5" t="s">
        <v>43</v>
      </c>
      <c r="L6" s="5" t="s">
        <v>45</v>
      </c>
      <c r="M6" s="5" t="s">
        <v>47</v>
      </c>
      <c r="N6" s="5" t="s">
        <v>50</v>
      </c>
      <c r="O6" s="5" t="s">
        <v>53</v>
      </c>
      <c r="P6" s="5" t="s">
        <v>56</v>
      </c>
      <c r="Q6" s="5" t="s">
        <v>57</v>
      </c>
      <c r="R6" s="5" t="s">
        <v>362</v>
      </c>
      <c r="S6" s="5" t="s">
        <v>363</v>
      </c>
      <c r="T6" s="5" t="s">
        <v>364</v>
      </c>
      <c r="U6" s="5" t="s">
        <v>570</v>
      </c>
      <c r="V6" s="5" t="s">
        <v>571</v>
      </c>
    </row>
    <row r="7" ht="20" customHeight="1">
      <c r="A7" s="6" t="s">
        <v>572</v>
      </c>
      <c r="B7" s="6" t="s">
        <v>573</v>
      </c>
      <c r="C7" s="5" t="s">
        <v>16</v>
      </c>
      <c r="D7" s="5" t="s">
        <v>574</v>
      </c>
      <c r="E7" s="5" t="s">
        <v>459</v>
      </c>
      <c r="F7" s="5" t="s">
        <v>460</v>
      </c>
      <c r="G7" s="5" t="s">
        <v>85</v>
      </c>
      <c r="H7" s="7">
        <f>I7+M7+N7</f>
      </c>
      <c r="I7" s="7">
        <f>J7+K7+L7</f>
      </c>
      <c r="J7" s="7">
        <v>6995</v>
      </c>
      <c r="K7" s="7">
        <v>0</v>
      </c>
      <c r="L7" s="7">
        <v>0</v>
      </c>
      <c r="M7" s="7">
        <v>0</v>
      </c>
      <c r="N7" s="7">
        <f>O7+P7+Q7+R7</f>
      </c>
      <c r="O7" s="7">
        <v>0</v>
      </c>
      <c r="P7" s="7">
        <v>0</v>
      </c>
      <c r="Q7" s="7">
        <v>0</v>
      </c>
      <c r="R7" s="7">
        <v>0</v>
      </c>
      <c r="S7" s="7">
        <f>T7+V7</f>
      </c>
      <c r="T7" s="7">
        <v>0</v>
      </c>
      <c r="U7" s="7">
        <v>0</v>
      </c>
      <c r="V7" s="7">
        <v>4504</v>
      </c>
    </row>
    <row r="8" ht="20" customHeight="1">
      <c r="A8" s="6" t="s">
        <v>572</v>
      </c>
      <c r="B8" s="6" t="s">
        <v>575</v>
      </c>
      <c r="C8" s="5" t="s">
        <v>16</v>
      </c>
      <c r="D8" s="5" t="s">
        <v>576</v>
      </c>
      <c r="E8" s="5" t="s">
        <v>459</v>
      </c>
      <c r="F8" s="5" t="s">
        <v>460</v>
      </c>
      <c r="G8" s="5" t="s">
        <v>95</v>
      </c>
      <c r="H8" s="7">
        <f>I8+M8+N8</f>
      </c>
      <c r="I8" s="7">
        <f>J8+K8+L8</f>
      </c>
      <c r="J8" s="7">
        <v>9567</v>
      </c>
      <c r="K8" s="7">
        <v>0</v>
      </c>
      <c r="L8" s="7">
        <v>0</v>
      </c>
      <c r="M8" s="7">
        <v>0</v>
      </c>
      <c r="N8" s="7">
        <f>O8+P8+Q8+R8</f>
      </c>
      <c r="O8" s="7">
        <v>0</v>
      </c>
      <c r="P8" s="7">
        <v>0</v>
      </c>
      <c r="Q8" s="7">
        <v>0</v>
      </c>
      <c r="R8" s="7">
        <v>0</v>
      </c>
      <c r="S8" s="7">
        <f>T8+V8</f>
      </c>
      <c r="T8" s="7">
        <v>0</v>
      </c>
      <c r="U8" s="7">
        <v>0</v>
      </c>
      <c r="V8" s="7">
        <v>4504</v>
      </c>
    </row>
    <row r="9" ht="20" customHeight="1">
      <c r="A9" s="6" t="s">
        <v>572</v>
      </c>
      <c r="B9" s="6" t="s">
        <v>480</v>
      </c>
      <c r="C9" s="5" t="s">
        <v>16</v>
      </c>
      <c r="D9" s="5" t="s">
        <v>577</v>
      </c>
      <c r="E9" s="5" t="s">
        <v>459</v>
      </c>
      <c r="F9" s="5" t="s">
        <v>460</v>
      </c>
      <c r="G9" s="5" t="s">
        <v>157</v>
      </c>
      <c r="H9" s="7">
        <f>I9+M9+N9</f>
      </c>
      <c r="I9" s="7">
        <f>J9+K9+L9</f>
      </c>
      <c r="J9" s="7">
        <v>6716</v>
      </c>
      <c r="K9" s="7">
        <v>0</v>
      </c>
      <c r="L9" s="7">
        <v>0</v>
      </c>
      <c r="M9" s="7">
        <v>0</v>
      </c>
      <c r="N9" s="7">
        <f>O9+P9+Q9+R9</f>
      </c>
      <c r="O9" s="7">
        <v>0</v>
      </c>
      <c r="P9" s="7">
        <v>0</v>
      </c>
      <c r="Q9" s="7">
        <v>0</v>
      </c>
      <c r="R9" s="7">
        <v>0</v>
      </c>
      <c r="S9" s="7">
        <f>T9+V9</f>
      </c>
      <c r="T9" s="7">
        <v>0</v>
      </c>
      <c r="U9" s="7">
        <v>0</v>
      </c>
      <c r="V9" s="7">
        <v>4504</v>
      </c>
    </row>
    <row r="10" ht="20" customHeight="1">
      <c r="A10" s="6" t="s">
        <v>572</v>
      </c>
      <c r="B10" s="6" t="s">
        <v>578</v>
      </c>
      <c r="C10" s="5" t="s">
        <v>16</v>
      </c>
      <c r="D10" s="5" t="s">
        <v>579</v>
      </c>
      <c r="E10" s="5" t="s">
        <v>459</v>
      </c>
      <c r="F10" s="5" t="s">
        <v>460</v>
      </c>
      <c r="G10" s="5" t="s">
        <v>173</v>
      </c>
      <c r="H10" s="7">
        <f>I10+M10+N10</f>
      </c>
      <c r="I10" s="7">
        <f>J10+K10+L10</f>
      </c>
      <c r="J10" s="7">
        <v>13115</v>
      </c>
      <c r="K10" s="7">
        <v>0</v>
      </c>
      <c r="L10" s="7">
        <v>0</v>
      </c>
      <c r="M10" s="7">
        <v>0</v>
      </c>
      <c r="N10" s="7">
        <f>O10+P10+Q10+R10</f>
      </c>
      <c r="O10" s="7">
        <v>0</v>
      </c>
      <c r="P10" s="7">
        <v>0</v>
      </c>
      <c r="Q10" s="7">
        <v>0</v>
      </c>
      <c r="R10" s="7">
        <v>0</v>
      </c>
      <c r="S10" s="7">
        <f>T10+V10</f>
      </c>
      <c r="T10" s="7">
        <v>0</v>
      </c>
      <c r="U10" s="7">
        <v>0</v>
      </c>
      <c r="V10" s="7">
        <v>4504</v>
      </c>
    </row>
    <row r="11" ht="20" customHeight="1">
      <c r="A11" s="6" t="s">
        <v>572</v>
      </c>
      <c r="B11" s="6" t="s">
        <v>580</v>
      </c>
      <c r="C11" s="5" t="s">
        <v>16</v>
      </c>
      <c r="D11" s="5" t="s">
        <v>581</v>
      </c>
      <c r="E11" s="5" t="s">
        <v>459</v>
      </c>
      <c r="F11" s="5" t="s">
        <v>460</v>
      </c>
      <c r="G11" s="5" t="s">
        <v>177</v>
      </c>
      <c r="H11" s="7">
        <f>I11+M11+N11</f>
      </c>
      <c r="I11" s="7">
        <f>J11+K11+L11</f>
      </c>
      <c r="J11" s="7">
        <v>20401</v>
      </c>
      <c r="K11" s="7">
        <v>0</v>
      </c>
      <c r="L11" s="7">
        <v>0</v>
      </c>
      <c r="M11" s="7">
        <v>0</v>
      </c>
      <c r="N11" s="7">
        <f>O11+P11+Q11+R11</f>
      </c>
      <c r="O11" s="7">
        <v>0</v>
      </c>
      <c r="P11" s="7">
        <v>0</v>
      </c>
      <c r="Q11" s="7">
        <v>0</v>
      </c>
      <c r="R11" s="7">
        <v>0</v>
      </c>
      <c r="S11" s="7">
        <f>T11+V11</f>
      </c>
      <c r="T11" s="7">
        <v>0</v>
      </c>
      <c r="U11" s="7">
        <v>0</v>
      </c>
      <c r="V11" s="7">
        <v>4504</v>
      </c>
    </row>
    <row r="12" ht="20" customHeight="1">
      <c r="A12" s="0"/>
      <c r="B12" s="0"/>
      <c r="C12" s="0"/>
      <c r="D12" s="0"/>
      <c r="E12" s="0"/>
      <c r="F12" s="0"/>
      <c r="G12" s="21" t="s">
        <v>102</v>
      </c>
      <c r="H12" s="23">
        <f>SUM(H11:H7)</f>
      </c>
      <c r="I12" s="23">
        <f>SUM(I11:I7)</f>
      </c>
      <c r="J12" s="23">
        <f>SUM(J11:J7)</f>
      </c>
      <c r="K12" s="23">
        <f>SUM(K11:K7)</f>
      </c>
      <c r="L12" s="23">
        <f>SUM(L11:L7)</f>
      </c>
      <c r="M12" s="23">
        <f>SUM(M11:M7)</f>
      </c>
      <c r="N12" s="23">
        <f>SUM(N11:N7)</f>
      </c>
      <c r="O12" s="23">
        <f>SUM(O11:O7)</f>
      </c>
      <c r="P12" s="23">
        <f>SUM(P11:P7)</f>
      </c>
      <c r="Q12" s="23">
        <f>SUM(Q11:Q7)</f>
      </c>
      <c r="R12" s="23">
        <f>SUM(R11:R7)</f>
      </c>
      <c r="S12" s="23">
        <f>SUM(S11:S7)</f>
      </c>
      <c r="T12" s="23">
        <f>SUM(T11:T7)</f>
      </c>
      <c r="U12" s="23">
        <f>SUM(U11:U7)</f>
      </c>
      <c r="V12" s="23">
        <f>SUM(V11:V7)</f>
      </c>
    </row>
  </sheetData>
  <sheetProtection password="" sheet="1" objects="1" scenarios="1"/>
  <mergeCells>
    <mergeCell ref="A1:V1"/>
    <mergeCell ref="A2:A5"/>
    <mergeCell ref="B2:B5"/>
    <mergeCell ref="C2:C5"/>
    <mergeCell ref="D2:D5"/>
    <mergeCell ref="E2:F2"/>
    <mergeCell ref="G2:G5"/>
    <mergeCell ref="H2:H5"/>
    <mergeCell ref="I2:L2"/>
    <mergeCell ref="M2:M5"/>
    <mergeCell ref="N2:R2"/>
    <mergeCell ref="S2:V2"/>
    <mergeCell ref="E3:E5"/>
    <mergeCell ref="F3:F5"/>
    <mergeCell ref="I3:I5"/>
    <mergeCell ref="J3:L3"/>
    <mergeCell ref="N3:N5"/>
    <mergeCell ref="O3:R3"/>
    <mergeCell ref="S3:S5"/>
    <mergeCell ref="T3:V3"/>
    <mergeCell ref="J4:K4"/>
    <mergeCell ref="L4:L5"/>
    <mergeCell ref="O4:Q4"/>
    <mergeCell ref="R4:R5"/>
    <mergeCell ref="T4:U4"/>
    <mergeCell ref="V4:V5"/>
  </mergeCells>
  <phoneticPr fontId="0" type="noConversion"/>
  <pageMargins left="0.4" right="0.4" top="0.4" bottom="0.4" header="0.1" footer="0.1"/>
  <pageSetup paperSize="9" fitToHeight="0" orientation="landscape" verticalDpi="0" r:id="rId17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2" width="49.66" customWidth="1"/>
    <col min="3" max="17" width="26.74" customWidth="1"/>
  </cols>
  <sheetData>
    <row r="1" ht="50" customHeight="1">
      <c r="A1" s="1" t="s">
        <v>582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50" customHeight="1">
      <c r="A2" s="1" t="s">
        <v>583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30" customHeight="1">
      <c r="A3" s="5" t="s">
        <v>438</v>
      </c>
      <c r="B3" s="5" t="s">
        <v>439</v>
      </c>
      <c r="C3" s="5" t="s">
        <v>443</v>
      </c>
      <c r="D3" s="5"/>
      <c r="E3" s="5" t="s">
        <v>75</v>
      </c>
      <c r="F3" s="5" t="s">
        <v>584</v>
      </c>
      <c r="G3" s="5" t="s">
        <v>585</v>
      </c>
      <c r="H3" s="5"/>
      <c r="I3" s="5"/>
      <c r="J3" s="5" t="s">
        <v>586</v>
      </c>
      <c r="K3" s="5"/>
      <c r="L3" s="5" t="s">
        <v>587</v>
      </c>
      <c r="M3" s="5"/>
      <c r="N3" s="5" t="s">
        <v>588</v>
      </c>
      <c r="O3" s="5" t="s">
        <v>589</v>
      </c>
      <c r="P3" s="5"/>
      <c r="Q3" s="5" t="s">
        <v>590</v>
      </c>
    </row>
    <row r="4" ht="30" customHeight="1">
      <c r="A4" s="5"/>
      <c r="B4" s="5"/>
      <c r="C4" s="5" t="s">
        <v>82</v>
      </c>
      <c r="D4" s="5" t="s">
        <v>83</v>
      </c>
      <c r="E4" s="5"/>
      <c r="F4" s="5"/>
      <c r="G4" s="5" t="s">
        <v>82</v>
      </c>
      <c r="H4" s="5" t="s">
        <v>7</v>
      </c>
      <c r="I4" s="5" t="s">
        <v>591</v>
      </c>
      <c r="J4" s="5" t="s">
        <v>592</v>
      </c>
      <c r="K4" s="5" t="s">
        <v>593</v>
      </c>
      <c r="L4" s="5" t="s">
        <v>594</v>
      </c>
      <c r="M4" s="5" t="s">
        <v>595</v>
      </c>
      <c r="N4" s="5"/>
      <c r="O4" s="5" t="s">
        <v>446</v>
      </c>
      <c r="P4" s="5" t="s">
        <v>596</v>
      </c>
      <c r="Q4" s="5"/>
    </row>
    <row r="5" ht="20" customHeight="1">
      <c r="A5" s="5" t="s">
        <v>17</v>
      </c>
      <c r="B5" s="5" t="s">
        <v>19</v>
      </c>
      <c r="C5" s="5" t="s">
        <v>22</v>
      </c>
      <c r="D5" s="5" t="s">
        <v>24</v>
      </c>
      <c r="E5" s="5" t="s">
        <v>27</v>
      </c>
      <c r="F5" s="5" t="s">
        <v>30</v>
      </c>
      <c r="G5" s="5" t="s">
        <v>32</v>
      </c>
      <c r="H5" s="5" t="s">
        <v>35</v>
      </c>
      <c r="I5" s="5" t="s">
        <v>38</v>
      </c>
      <c r="J5" s="5" t="s">
        <v>41</v>
      </c>
      <c r="K5" s="5" t="s">
        <v>43</v>
      </c>
      <c r="L5" s="5" t="s">
        <v>45</v>
      </c>
      <c r="M5" s="5" t="s">
        <v>47</v>
      </c>
      <c r="N5" s="5" t="s">
        <v>50</v>
      </c>
      <c r="O5" s="5" t="s">
        <v>53</v>
      </c>
      <c r="P5" s="5" t="s">
        <v>56</v>
      </c>
      <c r="Q5" s="5" t="s">
        <v>57</v>
      </c>
    </row>
  </sheetData>
  <mergeCells>
    <mergeCell ref="A1:Q1"/>
    <mergeCell ref="A2:Q2"/>
    <mergeCell ref="A3:A4"/>
    <mergeCell ref="B3:B4"/>
    <mergeCell ref="C3:D3"/>
    <mergeCell ref="E3:E4"/>
    <mergeCell ref="F3:F4"/>
    <mergeCell ref="G3:I3"/>
    <mergeCell ref="J3:K3"/>
    <mergeCell ref="L3:M3"/>
    <mergeCell ref="N3:N4"/>
    <mergeCell ref="O3:P3"/>
    <mergeCell ref="Q3:Q4"/>
  </mergeCells>
  <phoneticPr fontId="0" type="noConversion"/>
  <pageMargins left="0.4" right="0.4" top="0.4" bottom="0.4" header="0.1" footer="0.1"/>
  <pageSetup paperSize="9" fitToHeight="0" orientation="landscape" verticalDpi="0" r:id="rId18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5" width="24.83" customWidth="1"/>
  </cols>
  <sheetData>
    <row r="1" ht="50" customHeight="1">
      <c r="A1" s="1" t="s">
        <v>597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30" customHeight="1">
      <c r="A2" s="5" t="s">
        <v>438</v>
      </c>
      <c r="B2" s="5" t="s">
        <v>439</v>
      </c>
      <c r="C2" s="5" t="s">
        <v>443</v>
      </c>
      <c r="D2" s="5"/>
      <c r="E2" s="5" t="s">
        <v>75</v>
      </c>
      <c r="F2" s="5" t="s">
        <v>598</v>
      </c>
      <c r="G2" s="5" t="s">
        <v>599</v>
      </c>
      <c r="H2" s="5"/>
      <c r="I2" s="5"/>
      <c r="J2" s="5" t="s">
        <v>586</v>
      </c>
      <c r="K2" s="5"/>
      <c r="L2" s="5" t="s">
        <v>600</v>
      </c>
      <c r="M2" s="5" t="s">
        <v>601</v>
      </c>
      <c r="N2" s="5"/>
      <c r="O2" s="5" t="s">
        <v>602</v>
      </c>
    </row>
    <row r="3" ht="30" customHeight="1">
      <c r="A3" s="5"/>
      <c r="B3" s="5"/>
      <c r="C3" s="5" t="s">
        <v>82</v>
      </c>
      <c r="D3" s="5" t="s">
        <v>83</v>
      </c>
      <c r="E3" s="5"/>
      <c r="F3" s="5"/>
      <c r="G3" s="5" t="s">
        <v>82</v>
      </c>
      <c r="H3" s="5" t="s">
        <v>7</v>
      </c>
      <c r="I3" s="5" t="s">
        <v>591</v>
      </c>
      <c r="J3" s="5" t="s">
        <v>592</v>
      </c>
      <c r="K3" s="5" t="s">
        <v>593</v>
      </c>
      <c r="L3" s="5" t="s">
        <v>594</v>
      </c>
      <c r="M3" s="5" t="s">
        <v>446</v>
      </c>
      <c r="N3" s="5" t="s">
        <v>596</v>
      </c>
      <c r="O3" s="5"/>
    </row>
    <row r="4" ht="20" customHeight="1">
      <c r="A4" s="5" t="s">
        <v>17</v>
      </c>
      <c r="B4" s="5" t="s">
        <v>19</v>
      </c>
      <c r="C4" s="5" t="s">
        <v>22</v>
      </c>
      <c r="D4" s="5" t="s">
        <v>24</v>
      </c>
      <c r="E4" s="5" t="s">
        <v>27</v>
      </c>
      <c r="F4" s="5" t="s">
        <v>30</v>
      </c>
      <c r="G4" s="5" t="s">
        <v>32</v>
      </c>
      <c r="H4" s="5" t="s">
        <v>35</v>
      </c>
      <c r="I4" s="5" t="s">
        <v>38</v>
      </c>
      <c r="J4" s="5" t="s">
        <v>41</v>
      </c>
      <c r="K4" s="5" t="s">
        <v>43</v>
      </c>
      <c r="L4" s="5" t="s">
        <v>45</v>
      </c>
      <c r="M4" s="5" t="s">
        <v>47</v>
      </c>
      <c r="N4" s="5" t="s">
        <v>50</v>
      </c>
      <c r="O4" s="5" t="s">
        <v>53</v>
      </c>
    </row>
  </sheetData>
  <sheetProtection password="" sheet="1" objects="1" scenarios="1"/>
  <mergeCells>
    <mergeCell ref="A1:O1"/>
    <mergeCell ref="A2:A3"/>
    <mergeCell ref="B2:B3"/>
    <mergeCell ref="C2:D2"/>
    <mergeCell ref="E2:E3"/>
    <mergeCell ref="F2:F3"/>
    <mergeCell ref="G2:I2"/>
    <mergeCell ref="J2:K2"/>
    <mergeCell ref="L2:L3"/>
    <mergeCell ref="M2:N2"/>
    <mergeCell ref="O2:O3"/>
  </mergeCells>
  <phoneticPr fontId="0" type="noConversion"/>
  <pageMargins left="0.4" right="0.4" top="0.4" bottom="0.4" header="0.1" footer="0.1"/>
  <pageSetup paperSize="9" fitToHeight="0" orientation="landscape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30.56" customWidth="1"/>
    <col min="2" max="7" width="22.92" customWidth="1"/>
    <col min="8" max="8" width="19.10" customWidth="1"/>
    <col min="9" max="9" width="34.38" customWidth="1"/>
  </cols>
  <sheetData>
    <row r="1" ht="25" customHeight="1">
      <c r="A1" s="1" t="s">
        <v>72</v>
      </c>
      <c r="B1" s="1"/>
      <c r="C1" s="1"/>
      <c r="D1" s="1"/>
      <c r="E1" s="1"/>
      <c r="F1" s="1"/>
      <c r="G1" s="1"/>
      <c r="H1" s="1"/>
      <c r="I1" s="1"/>
    </row>
    <row r="2" ht="25" customHeight="1">
      <c r="A2" s="1" t="s">
        <v>73</v>
      </c>
      <c r="B2" s="1"/>
      <c r="C2" s="1"/>
      <c r="D2" s="1"/>
      <c r="E2" s="1"/>
      <c r="F2" s="1"/>
      <c r="G2" s="1"/>
      <c r="H2" s="1"/>
      <c r="I2" s="1"/>
    </row>
    <row r="3" ht="30" customHeight="1">
      <c r="A3" s="5" t="s">
        <v>74</v>
      </c>
      <c r="B3" s="5" t="s">
        <v>36</v>
      </c>
      <c r="C3" s="5" t="s">
        <v>75</v>
      </c>
      <c r="D3" s="5" t="s">
        <v>76</v>
      </c>
      <c r="E3" s="5" t="s">
        <v>77</v>
      </c>
      <c r="F3" s="5"/>
      <c r="G3" s="5"/>
      <c r="H3" s="5" t="s">
        <v>78</v>
      </c>
      <c r="I3" s="5" t="s">
        <v>79</v>
      </c>
    </row>
    <row r="4" ht="20" customHeight="1">
      <c r="A4" s="5"/>
      <c r="B4" s="5"/>
      <c r="C4" s="5"/>
      <c r="D4" s="5"/>
      <c r="E4" s="5" t="s">
        <v>80</v>
      </c>
      <c r="F4" s="5"/>
      <c r="G4" s="5" t="s">
        <v>81</v>
      </c>
      <c r="H4" s="5"/>
      <c r="I4" s="5"/>
    </row>
    <row r="5" ht="20" customHeight="1">
      <c r="A5" s="5"/>
      <c r="B5" s="5"/>
      <c r="C5" s="5"/>
      <c r="D5" s="5"/>
      <c r="E5" s="5" t="s">
        <v>82</v>
      </c>
      <c r="F5" s="5" t="s">
        <v>83</v>
      </c>
      <c r="G5" s="5"/>
      <c r="H5" s="5"/>
      <c r="I5" s="5"/>
    </row>
    <row r="6" ht="15" customHeight="1">
      <c r="A6" s="5" t="s">
        <v>17</v>
      </c>
      <c r="B6" s="5" t="s">
        <v>19</v>
      </c>
      <c r="C6" s="5" t="s">
        <v>22</v>
      </c>
      <c r="D6" s="5" t="s">
        <v>24</v>
      </c>
      <c r="E6" s="5" t="s">
        <v>27</v>
      </c>
      <c r="F6" s="5" t="s">
        <v>30</v>
      </c>
      <c r="G6" s="5" t="s">
        <v>32</v>
      </c>
      <c r="H6" s="5" t="s">
        <v>35</v>
      </c>
      <c r="I6" s="5" t="s">
        <v>38</v>
      </c>
    </row>
    <row r="7" ht="90" customHeight="1">
      <c r="A7" s="6" t="s">
        <v>84</v>
      </c>
      <c r="B7" s="5"/>
      <c r="C7" s="5" t="s">
        <v>85</v>
      </c>
      <c r="D7" s="7">
        <v>64</v>
      </c>
      <c r="E7" s="5" t="s">
        <v>86</v>
      </c>
      <c r="F7" s="5" t="s">
        <v>87</v>
      </c>
      <c r="G7" s="7">
        <v>67</v>
      </c>
      <c r="H7" s="7">
        <v>3</v>
      </c>
      <c r="I7" s="5"/>
    </row>
    <row r="8" ht="90" customHeight="1">
      <c r="A8" s="6" t="s">
        <v>88</v>
      </c>
      <c r="B8" s="5"/>
      <c r="C8" s="5" t="s">
        <v>89</v>
      </c>
      <c r="D8" s="7">
        <v>2</v>
      </c>
      <c r="E8" s="5" t="s">
        <v>86</v>
      </c>
      <c r="F8" s="5" t="s">
        <v>87</v>
      </c>
      <c r="G8" s="7">
        <v>2</v>
      </c>
      <c r="H8" s="7">
        <v>0</v>
      </c>
      <c r="I8" s="5"/>
    </row>
    <row r="9" ht="90" customHeight="1">
      <c r="A9" s="6" t="s">
        <v>90</v>
      </c>
      <c r="B9" s="5"/>
      <c r="C9" s="5" t="s">
        <v>91</v>
      </c>
      <c r="D9" s="7">
        <v>36</v>
      </c>
      <c r="E9" s="5" t="s">
        <v>86</v>
      </c>
      <c r="F9" s="5" t="s">
        <v>87</v>
      </c>
      <c r="G9" s="7">
        <v>36</v>
      </c>
      <c r="H9" s="7">
        <v>0</v>
      </c>
      <c r="I9" s="5"/>
    </row>
    <row r="10" ht="45" customHeight="1">
      <c r="A10" s="6" t="s">
        <v>92</v>
      </c>
      <c r="B10" s="5"/>
      <c r="C10" s="5" t="s">
        <v>93</v>
      </c>
      <c r="D10" s="7">
        <v>64</v>
      </c>
      <c r="E10" s="5" t="s">
        <v>86</v>
      </c>
      <c r="F10" s="5" t="s">
        <v>87</v>
      </c>
      <c r="G10" s="7">
        <v>65</v>
      </c>
      <c r="H10" s="7">
        <v>1</v>
      </c>
      <c r="I10" s="5"/>
    </row>
    <row r="11" ht="45" customHeight="1">
      <c r="A11" s="6" t="s">
        <v>94</v>
      </c>
      <c r="B11" s="5"/>
      <c r="C11" s="5" t="s">
        <v>95</v>
      </c>
      <c r="D11" s="7">
        <v>60</v>
      </c>
      <c r="E11" s="5" t="s">
        <v>86</v>
      </c>
      <c r="F11" s="5" t="s">
        <v>87</v>
      </c>
      <c r="G11" s="7">
        <v>61</v>
      </c>
      <c r="H11" s="7">
        <v>1</v>
      </c>
      <c r="I11" s="5"/>
    </row>
    <row r="12" ht="45" customHeight="1">
      <c r="A12" s="6" t="s">
        <v>96</v>
      </c>
      <c r="B12" s="5"/>
      <c r="C12" s="5" t="s">
        <v>97</v>
      </c>
      <c r="D12" s="7">
        <v>6454</v>
      </c>
      <c r="E12" s="5" t="s">
        <v>98</v>
      </c>
      <c r="F12" s="5" t="s">
        <v>99</v>
      </c>
      <c r="G12" s="7">
        <v>6454</v>
      </c>
      <c r="H12" s="7">
        <v>0</v>
      </c>
      <c r="I12" s="5"/>
    </row>
    <row r="13" ht="45" customHeight="1">
      <c r="A13" s="6" t="s">
        <v>100</v>
      </c>
      <c r="B13" s="5"/>
      <c r="C13" s="5" t="s">
        <v>101</v>
      </c>
      <c r="D13" s="7">
        <v>4</v>
      </c>
      <c r="E13" s="5" t="s">
        <v>86</v>
      </c>
      <c r="F13" s="5" t="s">
        <v>87</v>
      </c>
      <c r="G13" s="7">
        <v>4</v>
      </c>
      <c r="H13" s="7">
        <v>0</v>
      </c>
      <c r="I13" s="5"/>
    </row>
    <row r="14" ht="25" customHeight="1">
      <c r="A14" s="25"/>
      <c r="B14" s="25" t="s">
        <v>102</v>
      </c>
      <c r="C14" s="25" t="s">
        <v>103</v>
      </c>
      <c r="D14" s="7">
        <f>SUM(D7:D13)</f>
      </c>
      <c r="E14" s="25" t="s">
        <v>104</v>
      </c>
      <c r="F14" s="25" t="s">
        <v>104</v>
      </c>
      <c r="G14" s="7">
        <f>SUM(G7:G13)</f>
      </c>
      <c r="H14" s="7">
        <f>SUM(H7:H13)</f>
      </c>
      <c r="I14" s="25" t="s">
        <v>104</v>
      </c>
    </row>
  </sheetData>
  <sheetProtection password="8593" sheet="1" objects="1" scenarios="1"/>
  <mergeCells>
    <mergeCell ref="A1:I1"/>
    <mergeCell ref="A2:I2"/>
    <mergeCell ref="A3:A5"/>
    <mergeCell ref="B3:B5"/>
    <mergeCell ref="C3:C5"/>
    <mergeCell ref="D3:D5"/>
    <mergeCell ref="E3:G3"/>
    <mergeCell ref="H3:H5"/>
    <mergeCell ref="I3:I5"/>
    <mergeCell ref="E4:F4"/>
    <mergeCell ref="G4:G5"/>
  </mergeCells>
  <phoneticPr fontId="0" type="noConversion"/>
  <pageMargins left="0.4" right="0.4" top="0.4" bottom="0.4" header="0.1" footer="0.1"/>
  <pageSetup paperSize="9" fitToHeight="0" orientation="landscape" verticalDpi="0"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0" width="24.83" customWidth="1"/>
  </cols>
  <sheetData>
    <row r="1" ht="50" customHeight="1">
      <c r="A1" s="1" t="s">
        <v>603</v>
      </c>
      <c r="B1" s="1"/>
      <c r="C1" s="1"/>
      <c r="D1" s="1"/>
      <c r="E1" s="1"/>
      <c r="F1" s="1"/>
      <c r="G1" s="1"/>
      <c r="H1" s="1"/>
      <c r="I1" s="1"/>
      <c r="J1" s="1"/>
    </row>
    <row r="2" ht="50" customHeight="1">
      <c r="A2" s="1" t="s">
        <v>604</v>
      </c>
      <c r="B2" s="1"/>
      <c r="C2" s="1"/>
      <c r="D2" s="1"/>
      <c r="E2" s="1"/>
      <c r="F2" s="1"/>
      <c r="G2" s="1"/>
      <c r="H2" s="1"/>
      <c r="I2" s="1"/>
      <c r="J2" s="1"/>
    </row>
    <row r="3" ht="30" customHeight="1">
      <c r="A3" s="5" t="s">
        <v>605</v>
      </c>
      <c r="B3" s="5" t="s">
        <v>75</v>
      </c>
      <c r="C3" s="5" t="s">
        <v>606</v>
      </c>
      <c r="D3" s="5"/>
      <c r="E3" s="5"/>
      <c r="F3" s="5"/>
      <c r="G3" s="5"/>
      <c r="H3" s="5"/>
      <c r="I3" s="5"/>
      <c r="J3" s="5"/>
    </row>
    <row r="4" ht="30" customHeight="1">
      <c r="A4" s="5"/>
      <c r="B4" s="5"/>
      <c r="C4" s="5" t="s">
        <v>81</v>
      </c>
      <c r="D4" s="5" t="s">
        <v>188</v>
      </c>
      <c r="E4" s="5"/>
      <c r="F4" s="5"/>
      <c r="G4" s="5"/>
      <c r="H4" s="5"/>
      <c r="I4" s="5"/>
      <c r="J4" s="5"/>
    </row>
    <row r="5" ht="30" customHeight="1">
      <c r="A5" s="5"/>
      <c r="B5" s="5"/>
      <c r="C5" s="5"/>
      <c r="D5" s="5" t="s">
        <v>607</v>
      </c>
      <c r="E5" s="5" t="s">
        <v>608</v>
      </c>
      <c r="F5" s="5"/>
      <c r="G5" s="5"/>
      <c r="H5" s="5" t="s">
        <v>609</v>
      </c>
      <c r="I5" s="5"/>
      <c r="J5" s="5"/>
    </row>
    <row r="6" ht="30" customHeight="1">
      <c r="A6" s="5"/>
      <c r="B6" s="5"/>
      <c r="C6" s="5"/>
      <c r="D6" s="5"/>
      <c r="E6" s="5" t="s">
        <v>81</v>
      </c>
      <c r="F6" s="5" t="s">
        <v>188</v>
      </c>
      <c r="G6" s="5"/>
      <c r="H6" s="5" t="s">
        <v>610</v>
      </c>
      <c r="I6" s="5" t="s">
        <v>611</v>
      </c>
      <c r="J6" s="5"/>
    </row>
    <row r="7" ht="30" customHeight="1">
      <c r="A7" s="5"/>
      <c r="B7" s="5"/>
      <c r="C7" s="5"/>
      <c r="D7" s="5"/>
      <c r="E7" s="5"/>
      <c r="F7" s="5" t="s">
        <v>612</v>
      </c>
      <c r="G7" s="5" t="s">
        <v>613</v>
      </c>
      <c r="H7" s="5"/>
      <c r="I7" s="5" t="s">
        <v>81</v>
      </c>
      <c r="J7" s="5" t="s">
        <v>614</v>
      </c>
    </row>
    <row r="8" ht="20" customHeight="1">
      <c r="A8" s="5" t="s">
        <v>17</v>
      </c>
      <c r="B8" s="5" t="s">
        <v>19</v>
      </c>
      <c r="C8" s="5" t="s">
        <v>22</v>
      </c>
      <c r="D8" s="5" t="s">
        <v>24</v>
      </c>
      <c r="E8" s="5" t="s">
        <v>27</v>
      </c>
      <c r="F8" s="5" t="s">
        <v>30</v>
      </c>
      <c r="G8" s="5" t="s">
        <v>32</v>
      </c>
      <c r="H8" s="5" t="s">
        <v>35</v>
      </c>
      <c r="I8" s="5" t="s">
        <v>38</v>
      </c>
      <c r="J8" s="5" t="s">
        <v>41</v>
      </c>
    </row>
    <row r="9" ht="30" customHeight="1">
      <c r="A9" s="24" t="s">
        <v>615</v>
      </c>
      <c r="B9" s="25" t="s">
        <v>85</v>
      </c>
      <c r="C9" s="23">
        <f>D9+E9+H9+I9</f>
      </c>
      <c r="D9" s="23">
        <v>0</v>
      </c>
      <c r="E9" s="23">
        <f>F9+G9</f>
      </c>
      <c r="F9" s="23">
        <v>0</v>
      </c>
      <c r="G9" s="23">
        <v>0</v>
      </c>
      <c r="H9" s="23">
        <v>0</v>
      </c>
      <c r="I9" s="23">
        <v>0</v>
      </c>
      <c r="J9" s="23">
        <v>0</v>
      </c>
    </row>
    <row r="10" ht="30" customHeight="1">
      <c r="A10" s="6" t="s">
        <v>616</v>
      </c>
      <c r="B10" s="5" t="s">
        <v>240</v>
      </c>
      <c r="C10" s="7">
        <f>D10+E10+H10+I10</f>
      </c>
      <c r="D10" s="7">
        <v>0</v>
      </c>
      <c r="E10" s="7">
        <f>F10+G10</f>
      </c>
      <c r="F10" s="7">
        <v>0</v>
      </c>
      <c r="G10" s="7">
        <v>0</v>
      </c>
      <c r="H10" s="7">
        <v>0</v>
      </c>
      <c r="I10" s="7">
        <v>0</v>
      </c>
      <c r="J10" s="7">
        <v>0</v>
      </c>
    </row>
    <row r="11" ht="30" customHeight="1">
      <c r="A11" s="6" t="s">
        <v>617</v>
      </c>
      <c r="B11" s="5" t="s">
        <v>618</v>
      </c>
      <c r="C11" s="7">
        <f>D11+E11+H11+I11</f>
      </c>
      <c r="D11" s="7">
        <v>0</v>
      </c>
      <c r="E11" s="7">
        <f>F11+G11</f>
      </c>
      <c r="F11" s="7">
        <v>0</v>
      </c>
      <c r="G11" s="7">
        <v>0</v>
      </c>
      <c r="H11" s="7">
        <v>0</v>
      </c>
      <c r="I11" s="7">
        <v>0</v>
      </c>
      <c r="J11" s="7">
        <v>0</v>
      </c>
    </row>
    <row r="12" ht="30" customHeight="1">
      <c r="A12" s="6" t="s">
        <v>619</v>
      </c>
      <c r="B12" s="5" t="s">
        <v>352</v>
      </c>
      <c r="C12" s="7">
        <f>D12+E12+H12+I12</f>
      </c>
      <c r="D12" s="7">
        <v>0</v>
      </c>
      <c r="E12" s="7">
        <f>F12+G12</f>
      </c>
      <c r="F12" s="7">
        <v>0</v>
      </c>
      <c r="G12" s="7">
        <v>0</v>
      </c>
      <c r="H12" s="7">
        <v>0</v>
      </c>
      <c r="I12" s="7">
        <v>0</v>
      </c>
      <c r="J12" s="7">
        <v>0</v>
      </c>
    </row>
    <row r="13" ht="30" customHeight="1">
      <c r="A13" s="24" t="s">
        <v>620</v>
      </c>
      <c r="B13" s="25" t="s">
        <v>95</v>
      </c>
      <c r="C13" s="23">
        <f>D13+E13+H13+I13</f>
      </c>
      <c r="D13" s="23">
        <v>1</v>
      </c>
      <c r="E13" s="23">
        <f>F13+G13</f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</row>
    <row r="14" ht="30" customHeight="1">
      <c r="A14" s="6" t="s">
        <v>616</v>
      </c>
      <c r="B14" s="5" t="s">
        <v>243</v>
      </c>
      <c r="C14" s="7">
        <f>D14+E14+H14+I14</f>
      </c>
      <c r="D14" s="7">
        <v>1</v>
      </c>
      <c r="E14" s="7">
        <f>F14+G14</f>
      </c>
      <c r="F14" s="7">
        <v>0</v>
      </c>
      <c r="G14" s="7">
        <v>0</v>
      </c>
      <c r="H14" s="7">
        <v>0</v>
      </c>
      <c r="I14" s="7">
        <v>0</v>
      </c>
      <c r="J14" s="7">
        <v>0</v>
      </c>
    </row>
    <row r="15" ht="30" customHeight="1">
      <c r="A15" s="6" t="s">
        <v>617</v>
      </c>
      <c r="B15" s="5" t="s">
        <v>621</v>
      </c>
      <c r="C15" s="7">
        <f>D15+E15+H15+I15</f>
      </c>
      <c r="D15" s="7">
        <v>0</v>
      </c>
      <c r="E15" s="7">
        <f>F15+G15</f>
      </c>
      <c r="F15" s="7">
        <v>0</v>
      </c>
      <c r="G15" s="7">
        <v>0</v>
      </c>
      <c r="H15" s="7">
        <v>0</v>
      </c>
      <c r="I15" s="7">
        <v>0</v>
      </c>
      <c r="J15" s="7">
        <v>0</v>
      </c>
    </row>
    <row r="16" ht="30" customHeight="1">
      <c r="A16" s="6" t="s">
        <v>619</v>
      </c>
      <c r="B16" s="5" t="s">
        <v>622</v>
      </c>
      <c r="C16" s="7">
        <f>D16+E16+H16+I16</f>
      </c>
      <c r="D16" s="7">
        <v>0</v>
      </c>
      <c r="E16" s="7">
        <f>F16+G16</f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ht="30" customHeight="1">
      <c r="A17" s="24" t="s">
        <v>623</v>
      </c>
      <c r="B17" s="25" t="s">
        <v>157</v>
      </c>
      <c r="C17" s="23">
        <f>D17+E17+H17+I17</f>
      </c>
      <c r="D17" s="23">
        <v>0</v>
      </c>
      <c r="E17" s="23">
        <f>F17+G17</f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</row>
    <row r="18" ht="30" customHeight="1">
      <c r="A18" s="6" t="s">
        <v>616</v>
      </c>
      <c r="B18" s="5" t="s">
        <v>159</v>
      </c>
      <c r="C18" s="7">
        <f>D18+E18+H18+I18</f>
      </c>
      <c r="D18" s="7">
        <v>0</v>
      </c>
      <c r="E18" s="7">
        <f>F18+G18</f>
      </c>
      <c r="F18" s="7">
        <v>0</v>
      </c>
      <c r="G18" s="7">
        <v>0</v>
      </c>
      <c r="H18" s="7">
        <v>0</v>
      </c>
      <c r="I18" s="7">
        <v>0</v>
      </c>
      <c r="J18" s="7">
        <v>0</v>
      </c>
    </row>
    <row r="19" ht="30" customHeight="1">
      <c r="A19" s="6" t="s">
        <v>617</v>
      </c>
      <c r="B19" s="5" t="s">
        <v>624</v>
      </c>
      <c r="C19" s="7">
        <f>D19+E19+H19+I19</f>
      </c>
      <c r="D19" s="7">
        <v>0</v>
      </c>
      <c r="E19" s="7">
        <f>F19+G19</f>
      </c>
      <c r="F19" s="7">
        <v>0</v>
      </c>
      <c r="G19" s="7">
        <v>0</v>
      </c>
      <c r="H19" s="7">
        <v>0</v>
      </c>
      <c r="I19" s="7">
        <v>0</v>
      </c>
      <c r="J19" s="7">
        <v>0</v>
      </c>
    </row>
    <row r="20" ht="30" customHeight="1">
      <c r="A20" s="6" t="s">
        <v>619</v>
      </c>
      <c r="B20" s="5" t="s">
        <v>161</v>
      </c>
      <c r="C20" s="7">
        <f>D20+E20+H20+I20</f>
      </c>
      <c r="D20" s="7">
        <v>0</v>
      </c>
      <c r="E20" s="7">
        <f>F20+G20</f>
      </c>
      <c r="F20" s="7">
        <v>0</v>
      </c>
      <c r="G20" s="7">
        <v>0</v>
      </c>
      <c r="H20" s="7">
        <v>0</v>
      </c>
      <c r="I20" s="7">
        <v>0</v>
      </c>
      <c r="J20" s="7">
        <v>0</v>
      </c>
    </row>
    <row r="21" ht="30" customHeight="1">
      <c r="A21" s="24" t="s">
        <v>625</v>
      </c>
      <c r="B21" s="25" t="s">
        <v>173</v>
      </c>
      <c r="C21" s="23">
        <f>D21+E21+H21+I21</f>
      </c>
      <c r="D21" s="23">
        <v>0</v>
      </c>
      <c r="E21" s="23">
        <f>F21+G21</f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</row>
    <row r="22" ht="30" customHeight="1">
      <c r="A22" s="6" t="s">
        <v>616</v>
      </c>
      <c r="B22" s="5" t="s">
        <v>175</v>
      </c>
      <c r="C22" s="7">
        <f>D22+E22+H22+I22</f>
      </c>
      <c r="D22" s="7">
        <v>0</v>
      </c>
      <c r="E22" s="7">
        <f>F22+G22</f>
      </c>
      <c r="F22" s="7">
        <v>0</v>
      </c>
      <c r="G22" s="7">
        <v>0</v>
      </c>
      <c r="H22" s="7">
        <v>0</v>
      </c>
      <c r="I22" s="7">
        <v>0</v>
      </c>
      <c r="J22" s="7">
        <v>0</v>
      </c>
    </row>
    <row r="23" ht="30" customHeight="1">
      <c r="A23" s="6" t="s">
        <v>617</v>
      </c>
      <c r="B23" s="5" t="s">
        <v>626</v>
      </c>
      <c r="C23" s="7">
        <f>D23+E23+H23+I23</f>
      </c>
      <c r="D23" s="7">
        <v>0</v>
      </c>
      <c r="E23" s="7">
        <f>F23+G23</f>
      </c>
      <c r="F23" s="7">
        <v>0</v>
      </c>
      <c r="G23" s="7">
        <v>0</v>
      </c>
      <c r="H23" s="7">
        <v>0</v>
      </c>
      <c r="I23" s="7">
        <v>0</v>
      </c>
      <c r="J23" s="7">
        <v>0</v>
      </c>
    </row>
    <row r="24" ht="30" customHeight="1">
      <c r="A24" s="6" t="s">
        <v>619</v>
      </c>
      <c r="B24" s="5" t="s">
        <v>627</v>
      </c>
      <c r="C24" s="7">
        <f>D24+E24+H24+I24</f>
      </c>
      <c r="D24" s="7">
        <v>0</v>
      </c>
      <c r="E24" s="7">
        <f>F24+G24</f>
      </c>
      <c r="F24" s="7">
        <v>0</v>
      </c>
      <c r="G24" s="7">
        <v>0</v>
      </c>
      <c r="H24" s="7">
        <v>0</v>
      </c>
      <c r="I24" s="7">
        <v>0</v>
      </c>
      <c r="J24" s="7">
        <v>0</v>
      </c>
    </row>
    <row r="25" ht="20" customHeight="1">
      <c r="A25" s="21" t="s">
        <v>102</v>
      </c>
      <c r="B25" s="25" t="s">
        <v>103</v>
      </c>
      <c r="C25" s="23">
        <f>VLOOKUP("1000",$B:$Z,2,0) + VLOOKUP("2000",$B:$Z,2,0) + VLOOKUP("3000",$B:$Z,2,0) + VLOOKUP("4000",$B:$Z,2,0)</f>
      </c>
      <c r="D25" s="23">
        <f>VLOOKUP("1000",$B:$Z,3,0) + VLOOKUP("2000",$B:$Z,3,0) + VLOOKUP("3000",$B:$Z,3,0) + VLOOKUP("4000",$B:$Z,3,0)</f>
      </c>
      <c r="E25" s="23">
        <f>VLOOKUP("1000",$B:$Z,4,0) + VLOOKUP("2000",$B:$Z,4,0) + VLOOKUP("3000",$B:$Z,4,0) + VLOOKUP("4000",$B:$Z,4,0)</f>
      </c>
      <c r="F25" s="23">
        <f>VLOOKUP("1000",$B:$Z,5,0) + VLOOKUP("2000",$B:$Z,5,0) + VLOOKUP("3000",$B:$Z,5,0) + VLOOKUP("4000",$B:$Z,5,0)</f>
      </c>
      <c r="G25" s="23">
        <f>VLOOKUP("1000",$B:$Z,6,0) + VLOOKUP("2000",$B:$Z,6,0) + VLOOKUP("3000",$B:$Z,6,0) + VLOOKUP("4000",$B:$Z,6,0)</f>
      </c>
      <c r="H25" s="23">
        <f>VLOOKUP("1000",$B:$Z,7,0) + VLOOKUP("2000",$B:$Z,7,0) + VLOOKUP("3000",$B:$Z,7,0) + VLOOKUP("4000",$B:$Z,7,0)</f>
      </c>
      <c r="I25" s="23">
        <f>VLOOKUP("1000",$B:$Z,8,0) + VLOOKUP("2000",$B:$Z,8,0) + VLOOKUP("3000",$B:$Z,8,0) + VLOOKUP("4000",$B:$Z,8,0)</f>
      </c>
      <c r="J25" s="23">
        <f>VLOOKUP("1000",$B:$Z,9,0) + VLOOKUP("2000",$B:$Z,9,0) + VLOOKUP("3000",$B:$Z,9,0) + VLOOKUP("4000",$B:$Z,9,0)</f>
      </c>
    </row>
  </sheetData>
  <sheetProtection password="" sheet="1" objects="1" scenarios="1"/>
  <mergeCells>
    <mergeCell ref="A1:J1"/>
    <mergeCell ref="A2:J2"/>
    <mergeCell ref="A3:A7"/>
    <mergeCell ref="B3:B7"/>
    <mergeCell ref="C3:J3"/>
    <mergeCell ref="C4:C7"/>
    <mergeCell ref="D4:J4"/>
    <mergeCell ref="D5:D7"/>
    <mergeCell ref="E5:G5"/>
    <mergeCell ref="H5:J5"/>
    <mergeCell ref="E6:E7"/>
    <mergeCell ref="F6:G6"/>
    <mergeCell ref="H6:H7"/>
    <mergeCell ref="I6:J6"/>
  </mergeCells>
  <phoneticPr fontId="0" type="noConversion"/>
  <pageMargins left="0.4" right="0.4" top="0.4" bottom="0.4" header="0.1" footer="0.1"/>
  <pageSetup paperSize="9" fitToHeight="0" orientation="landscape" verticalDpi="0" r:id="rId2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4" width="24.83" customWidth="1"/>
  </cols>
  <sheetData>
    <row r="1" ht="30" customHeight="1">
      <c r="A1" s="5" t="s">
        <v>605</v>
      </c>
      <c r="B1" s="5" t="s">
        <v>75</v>
      </c>
      <c r="C1" s="5" t="s">
        <v>628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0" customHeight="1">
      <c r="A2" s="5"/>
      <c r="B2" s="5"/>
      <c r="C2" s="5" t="s">
        <v>629</v>
      </c>
      <c r="D2" s="5"/>
      <c r="E2" s="5" t="s">
        <v>630</v>
      </c>
      <c r="F2" s="5"/>
      <c r="G2" s="5" t="s">
        <v>631</v>
      </c>
      <c r="H2" s="5"/>
      <c r="I2" s="5" t="s">
        <v>632</v>
      </c>
      <c r="J2" s="5"/>
      <c r="K2" s="5" t="s">
        <v>633</v>
      </c>
      <c r="L2" s="5"/>
      <c r="M2" s="5" t="s">
        <v>634</v>
      </c>
      <c r="N2" s="5"/>
    </row>
    <row r="3" ht="30" customHeight="1">
      <c r="A3" s="5"/>
      <c r="B3" s="5"/>
      <c r="C3" s="5" t="s">
        <v>635</v>
      </c>
      <c r="D3" s="5" t="s">
        <v>636</v>
      </c>
      <c r="E3" s="5" t="s">
        <v>635</v>
      </c>
      <c r="F3" s="5" t="s">
        <v>636</v>
      </c>
      <c r="G3" s="5" t="s">
        <v>635</v>
      </c>
      <c r="H3" s="5" t="s">
        <v>636</v>
      </c>
      <c r="I3" s="5" t="s">
        <v>635</v>
      </c>
      <c r="J3" s="5" t="s">
        <v>636</v>
      </c>
      <c r="K3" s="5" t="s">
        <v>635</v>
      </c>
      <c r="L3" s="5" t="s">
        <v>636</v>
      </c>
      <c r="M3" s="5" t="s">
        <v>635</v>
      </c>
      <c r="N3" s="5" t="s">
        <v>636</v>
      </c>
    </row>
    <row r="4" ht="20" customHeight="1">
      <c r="A4" s="5" t="s">
        <v>17</v>
      </c>
      <c r="B4" s="5" t="s">
        <v>19</v>
      </c>
      <c r="C4" s="5" t="s">
        <v>43</v>
      </c>
      <c r="D4" s="5" t="s">
        <v>45</v>
      </c>
      <c r="E4" s="5" t="s">
        <v>47</v>
      </c>
      <c r="F4" s="5" t="s">
        <v>50</v>
      </c>
      <c r="G4" s="5" t="s">
        <v>53</v>
      </c>
      <c r="H4" s="5" t="s">
        <v>56</v>
      </c>
      <c r="I4" s="5" t="s">
        <v>57</v>
      </c>
      <c r="J4" s="5" t="s">
        <v>362</v>
      </c>
      <c r="K4" s="5" t="s">
        <v>363</v>
      </c>
      <c r="L4" s="5" t="s">
        <v>364</v>
      </c>
      <c r="M4" s="5" t="s">
        <v>570</v>
      </c>
      <c r="N4" s="5" t="s">
        <v>571</v>
      </c>
    </row>
    <row r="5" ht="30" customHeight="1">
      <c r="A5" s="24" t="s">
        <v>615</v>
      </c>
      <c r="B5" s="25" t="s">
        <v>85</v>
      </c>
      <c r="C5" s="23">
        <f>C6+C8</f>
      </c>
      <c r="D5" s="23">
        <f>D6+D8</f>
      </c>
      <c r="E5" s="23">
        <f>E6+E8</f>
      </c>
      <c r="F5" s="23">
        <f>F6+F8</f>
      </c>
      <c r="G5" s="23">
        <f>G6+G8</f>
      </c>
      <c r="H5" s="23">
        <f>H6+H8</f>
      </c>
      <c r="I5" s="23">
        <f>I6+I8</f>
      </c>
      <c r="J5" s="23">
        <f>J6+J8</f>
      </c>
      <c r="K5" s="23">
        <f>K6+K8</f>
      </c>
      <c r="L5" s="23">
        <f>L6+L8</f>
      </c>
      <c r="M5" s="23">
        <f>M6+M8</f>
      </c>
      <c r="N5" s="23">
        <f>N6+N8</f>
      </c>
    </row>
    <row r="6" ht="30" customHeight="1">
      <c r="A6" s="6" t="s">
        <v>616</v>
      </c>
      <c r="B6" s="5" t="s">
        <v>240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</row>
    <row r="7" ht="30" customHeight="1">
      <c r="A7" s="6" t="s">
        <v>617</v>
      </c>
      <c r="B7" s="5" t="s">
        <v>618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</row>
    <row r="8" ht="30" customHeight="1">
      <c r="A8" s="6" t="s">
        <v>619</v>
      </c>
      <c r="B8" s="5" t="s">
        <v>352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</row>
    <row r="9" ht="30" customHeight="1">
      <c r="A9" s="24" t="s">
        <v>620</v>
      </c>
      <c r="B9" s="25" t="s">
        <v>95</v>
      </c>
      <c r="C9" s="23">
        <f>C10+C12</f>
      </c>
      <c r="D9" s="23">
        <f>D10+D12</f>
      </c>
      <c r="E9" s="23">
        <f>E10+E12</f>
      </c>
      <c r="F9" s="23">
        <f>F10+F12</f>
      </c>
      <c r="G9" s="23">
        <f>G10+G12</f>
      </c>
      <c r="H9" s="23">
        <f>H10+H12</f>
      </c>
      <c r="I9" s="23">
        <f>I10+I12</f>
      </c>
      <c r="J9" s="23">
        <f>J10+J12</f>
      </c>
      <c r="K9" s="23">
        <f>K10+K12</f>
      </c>
      <c r="L9" s="23">
        <f>L10+L12</f>
      </c>
      <c r="M9" s="23">
        <f>M10+M12</f>
      </c>
      <c r="N9" s="23">
        <f>N10+N12</f>
      </c>
    </row>
    <row r="10" ht="30" customHeight="1">
      <c r="A10" s="6" t="s">
        <v>616</v>
      </c>
      <c r="B10" s="5" t="s">
        <v>243</v>
      </c>
      <c r="C10" s="7">
        <v>0</v>
      </c>
      <c r="D10" s="7">
        <v>0</v>
      </c>
      <c r="E10" s="7">
        <v>1</v>
      </c>
      <c r="F10" s="7">
        <v>119000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</row>
    <row r="11" ht="30" customHeight="1">
      <c r="A11" s="6" t="s">
        <v>617</v>
      </c>
      <c r="B11" s="5" t="s">
        <v>621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</row>
    <row r="12" ht="30" customHeight="1">
      <c r="A12" s="6" t="s">
        <v>619</v>
      </c>
      <c r="B12" s="5" t="s">
        <v>622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</row>
    <row r="13" ht="30" customHeight="1">
      <c r="A13" s="24" t="s">
        <v>623</v>
      </c>
      <c r="B13" s="25" t="s">
        <v>157</v>
      </c>
      <c r="C13" s="23">
        <f>C14+C16</f>
      </c>
      <c r="D13" s="23">
        <f>D14+D16</f>
      </c>
      <c r="E13" s="23">
        <f>E14+E16</f>
      </c>
      <c r="F13" s="23">
        <f>F14+F16</f>
      </c>
      <c r="G13" s="23">
        <f>G14+G16</f>
      </c>
      <c r="H13" s="23">
        <f>H14+H16</f>
      </c>
      <c r="I13" s="23">
        <f>I14+I16</f>
      </c>
      <c r="J13" s="23">
        <f>J14+J16</f>
      </c>
      <c r="K13" s="23">
        <f>K14+K16</f>
      </c>
      <c r="L13" s="23">
        <f>L14+L16</f>
      </c>
      <c r="M13" s="23">
        <f>M14+M16</f>
      </c>
      <c r="N13" s="23">
        <f>N14+N16</f>
      </c>
    </row>
    <row r="14" ht="30" customHeight="1">
      <c r="A14" s="6" t="s">
        <v>616</v>
      </c>
      <c r="B14" s="5" t="s">
        <v>159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</row>
    <row r="15" ht="30" customHeight="1">
      <c r="A15" s="6" t="s">
        <v>617</v>
      </c>
      <c r="B15" s="5" t="s">
        <v>624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</row>
    <row r="16" ht="30" customHeight="1">
      <c r="A16" s="6" t="s">
        <v>619</v>
      </c>
      <c r="B16" s="5" t="s">
        <v>161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</row>
    <row r="17" ht="30" customHeight="1">
      <c r="A17" s="24" t="s">
        <v>625</v>
      </c>
      <c r="B17" s="25" t="s">
        <v>173</v>
      </c>
      <c r="C17" s="23">
        <f>C18+C20</f>
      </c>
      <c r="D17" s="23">
        <f>D18+D20</f>
      </c>
      <c r="E17" s="23">
        <f>E18+E20</f>
      </c>
      <c r="F17" s="23">
        <f>F18+F20</f>
      </c>
      <c r="G17" s="23">
        <f>G18+G20</f>
      </c>
      <c r="H17" s="23">
        <f>H18+H20</f>
      </c>
      <c r="I17" s="23">
        <f>I18+I20</f>
      </c>
      <c r="J17" s="23">
        <f>J18+J20</f>
      </c>
      <c r="K17" s="23">
        <f>K18+K20</f>
      </c>
      <c r="L17" s="23">
        <f>L18+L20</f>
      </c>
      <c r="M17" s="23">
        <f>M18+M20</f>
      </c>
      <c r="N17" s="23">
        <f>N18+N20</f>
      </c>
    </row>
    <row r="18" ht="30" customHeight="1">
      <c r="A18" s="6" t="s">
        <v>616</v>
      </c>
      <c r="B18" s="5" t="s">
        <v>175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</row>
    <row r="19" ht="30" customHeight="1">
      <c r="A19" s="6" t="s">
        <v>617</v>
      </c>
      <c r="B19" s="5" t="s">
        <v>626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</row>
    <row r="20" ht="30" customHeight="1">
      <c r="A20" s="6" t="s">
        <v>619</v>
      </c>
      <c r="B20" s="5" t="s">
        <v>627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</row>
    <row r="21" ht="20" customHeight="1">
      <c r="A21" s="21" t="s">
        <v>102</v>
      </c>
      <c r="B21" s="25" t="s">
        <v>103</v>
      </c>
      <c r="C21" s="23">
        <f>VLOOKUP("1000",$B:$Z,2,0) + VLOOKUP("2000",$B:$Z,2,0) + VLOOKUP("3000",$B:$Z,2,0) + VLOOKUP("4000",$B:$Z,2,0)</f>
      </c>
      <c r="D21" s="23">
        <f>VLOOKUP("1000",$B:$Z,3,0) + VLOOKUP("2000",$B:$Z,3,0) + VLOOKUP("3000",$B:$Z,3,0) + VLOOKUP("4000",$B:$Z,3,0)</f>
      </c>
      <c r="E21" s="23">
        <f>VLOOKUP("1000",$B:$Z,4,0) + VLOOKUP("2000",$B:$Z,4,0) + VLOOKUP("3000",$B:$Z,4,0) + VLOOKUP("4000",$B:$Z,4,0)</f>
      </c>
      <c r="F21" s="23">
        <f>VLOOKUP("1000",$B:$Z,5,0) + VLOOKUP("2000",$B:$Z,5,0) + VLOOKUP("3000",$B:$Z,5,0) + VLOOKUP("4000",$B:$Z,5,0)</f>
      </c>
      <c r="G21" s="23">
        <f>VLOOKUP("1000",$B:$Z,6,0) + VLOOKUP("2000",$B:$Z,6,0) + VLOOKUP("3000",$B:$Z,6,0) + VLOOKUP("4000",$B:$Z,6,0)</f>
      </c>
      <c r="H21" s="23">
        <f>VLOOKUP("1000",$B:$Z,7,0) + VLOOKUP("2000",$B:$Z,7,0) + VLOOKUP("3000",$B:$Z,7,0) + VLOOKUP("4000",$B:$Z,7,0)</f>
      </c>
      <c r="I21" s="23">
        <f>VLOOKUP("1000",$B:$Z,8,0) + VLOOKUP("2000",$B:$Z,8,0) + VLOOKUP("3000",$B:$Z,8,0) + VLOOKUP("4000",$B:$Z,8,0)</f>
      </c>
      <c r="J21" s="23">
        <f>VLOOKUP("1000",$B:$Z,9,0) + VLOOKUP("2000",$B:$Z,9,0) + VLOOKUP("3000",$B:$Z,9,0) + VLOOKUP("4000",$B:$Z,9,0)</f>
      </c>
      <c r="K21" s="23">
        <f>VLOOKUP("1000",$B:$Z,10,0) + VLOOKUP("2000",$B:$Z,10,0) + VLOOKUP("3000",$B:$Z,10,0) + VLOOKUP("4000",$B:$Z,10,0)</f>
      </c>
      <c r="L21" s="23">
        <f>VLOOKUP("1000",$B:$Z,11,0) + VLOOKUP("2000",$B:$Z,11,0) + VLOOKUP("3000",$B:$Z,11,0) + VLOOKUP("4000",$B:$Z,11,0)</f>
      </c>
      <c r="M21" s="23">
        <f>VLOOKUP("1000",$B:$Z,12,0) + VLOOKUP("2000",$B:$Z,12,0) + VLOOKUP("3000",$B:$Z,12,0) + VLOOKUP("4000",$B:$Z,12,0)</f>
      </c>
      <c r="N21" s="23">
        <f>VLOOKUP("1000",$B:$Z,13,0) + VLOOKUP("2000",$B:$Z,13,0) + VLOOKUP("3000",$B:$Z,13,0) + VLOOKUP("4000",$B:$Z,13,0)</f>
      </c>
    </row>
  </sheetData>
  <sheetProtection password="" sheet="1" objects="1" scenarios="1"/>
  <mergeCells>
    <mergeCell ref="A1:A3"/>
    <mergeCell ref="B1:B3"/>
    <mergeCell ref="C1:N1"/>
    <mergeCell ref="C2:D2"/>
    <mergeCell ref="E2:F2"/>
    <mergeCell ref="G2:H2"/>
    <mergeCell ref="I2:J2"/>
    <mergeCell ref="K2:L2"/>
    <mergeCell ref="M2:N2"/>
  </mergeCells>
  <phoneticPr fontId="0" type="noConversion"/>
  <pageMargins left="0.4" right="0.4" top="0.4" bottom="0.4" header="0.1" footer="0.1"/>
  <pageSetup paperSize="9" fitToHeight="0" orientation="landscape" verticalDpi="0" r:id="rId2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3" width="24.83" customWidth="1"/>
  </cols>
  <sheetData>
    <row r="1" ht="30" customHeight="1">
      <c r="A1" s="5" t="s">
        <v>605</v>
      </c>
      <c r="B1" s="5" t="s">
        <v>75</v>
      </c>
      <c r="C1" s="5" t="s">
        <v>637</v>
      </c>
      <c r="D1" s="5"/>
      <c r="E1" s="5"/>
      <c r="F1" s="5"/>
      <c r="G1" s="5"/>
      <c r="H1" s="5"/>
      <c r="I1" s="5"/>
      <c r="J1" s="5"/>
      <c r="K1" s="5"/>
      <c r="L1" s="5"/>
      <c r="M1" s="5"/>
    </row>
    <row r="2" ht="30" customHeight="1">
      <c r="A2" s="5"/>
      <c r="B2" s="5"/>
      <c r="C2" s="5" t="s">
        <v>634</v>
      </c>
      <c r="D2" s="5" t="s">
        <v>638</v>
      </c>
      <c r="E2" s="5" t="s">
        <v>639</v>
      </c>
      <c r="F2" s="5" t="s">
        <v>640</v>
      </c>
      <c r="G2" s="5" t="s">
        <v>641</v>
      </c>
      <c r="H2" s="5" t="s">
        <v>642</v>
      </c>
      <c r="I2" s="5" t="s">
        <v>643</v>
      </c>
      <c r="J2" s="5" t="s">
        <v>644</v>
      </c>
      <c r="K2" s="5" t="s">
        <v>645</v>
      </c>
      <c r="L2" s="5" t="s">
        <v>646</v>
      </c>
      <c r="M2" s="5" t="s">
        <v>629</v>
      </c>
    </row>
    <row r="3" ht="30" customHeight="1">
      <c r="A3" s="5" t="s">
        <v>17</v>
      </c>
      <c r="B3" s="5" t="s">
        <v>19</v>
      </c>
      <c r="C3" s="5" t="s">
        <v>647</v>
      </c>
      <c r="D3" s="5" t="s">
        <v>648</v>
      </c>
      <c r="E3" s="5" t="s">
        <v>649</v>
      </c>
      <c r="F3" s="5" t="s">
        <v>650</v>
      </c>
      <c r="G3" s="5" t="s">
        <v>651</v>
      </c>
      <c r="H3" s="5" t="s">
        <v>652</v>
      </c>
      <c r="I3" s="5" t="s">
        <v>653</v>
      </c>
      <c r="J3" s="5" t="s">
        <v>654</v>
      </c>
      <c r="K3" s="5" t="s">
        <v>655</v>
      </c>
      <c r="L3" s="5" t="s">
        <v>656</v>
      </c>
      <c r="M3" s="5" t="s">
        <v>657</v>
      </c>
    </row>
    <row r="4" ht="30" customHeight="1">
      <c r="A4" s="24" t="s">
        <v>615</v>
      </c>
      <c r="B4" s="25" t="s">
        <v>85</v>
      </c>
      <c r="C4" s="23">
        <f>C5+C7</f>
      </c>
      <c r="D4" s="23">
        <f>D5+D7</f>
      </c>
      <c r="E4" s="23">
        <f>E5+E7</f>
      </c>
      <c r="F4" s="23">
        <f>F5+F7</f>
      </c>
      <c r="G4" s="23">
        <f>G5+G7</f>
      </c>
      <c r="H4" s="23">
        <f>H5+H7</f>
      </c>
      <c r="I4" s="23">
        <f>I5+I7</f>
      </c>
      <c r="J4" s="23">
        <f>J5+J7</f>
      </c>
      <c r="K4" s="23">
        <f>K5+K7</f>
      </c>
      <c r="L4" s="23">
        <f>L5+L7</f>
      </c>
      <c r="M4" s="23">
        <f>M5+M7</f>
      </c>
    </row>
    <row r="5" ht="30" customHeight="1">
      <c r="A5" s="6" t="s">
        <v>616</v>
      </c>
      <c r="B5" s="5" t="s">
        <v>240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</row>
    <row r="6" ht="30" customHeight="1">
      <c r="A6" s="6" t="s">
        <v>617</v>
      </c>
      <c r="B6" s="5" t="s">
        <v>618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</row>
    <row r="7" ht="30" customHeight="1">
      <c r="A7" s="6" t="s">
        <v>619</v>
      </c>
      <c r="B7" s="5" t="s">
        <v>352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</row>
    <row r="8" ht="30" customHeight="1">
      <c r="A8" s="24" t="s">
        <v>620</v>
      </c>
      <c r="B8" s="25" t="s">
        <v>95</v>
      </c>
      <c r="C8" s="23">
        <f>C9+C11</f>
      </c>
      <c r="D8" s="23">
        <f>D9+D11</f>
      </c>
      <c r="E8" s="23">
        <f>E9+E11</f>
      </c>
      <c r="F8" s="23">
        <f>F9+F11</f>
      </c>
      <c r="G8" s="23">
        <f>G9+G11</f>
      </c>
      <c r="H8" s="23">
        <f>H9+H11</f>
      </c>
      <c r="I8" s="23">
        <f>I9+I11</f>
      </c>
      <c r="J8" s="23">
        <f>J9+J11</f>
      </c>
      <c r="K8" s="23">
        <f>K9+K11</f>
      </c>
      <c r="L8" s="23">
        <f>L9+L11</f>
      </c>
      <c r="M8" s="23">
        <f>M9+M11</f>
      </c>
    </row>
    <row r="9" ht="30" customHeight="1">
      <c r="A9" s="6" t="s">
        <v>616</v>
      </c>
      <c r="B9" s="5" t="s">
        <v>243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</row>
    <row r="10" ht="30" customHeight="1">
      <c r="A10" s="6" t="s">
        <v>617</v>
      </c>
      <c r="B10" s="5" t="s">
        <v>621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</row>
    <row r="11" ht="30" customHeight="1">
      <c r="A11" s="6" t="s">
        <v>619</v>
      </c>
      <c r="B11" s="5" t="s">
        <v>622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</row>
    <row r="12" ht="30" customHeight="1">
      <c r="A12" s="24" t="s">
        <v>623</v>
      </c>
      <c r="B12" s="25" t="s">
        <v>157</v>
      </c>
      <c r="C12" s="23">
        <f>C13+C15</f>
      </c>
      <c r="D12" s="23">
        <f>D13+D15</f>
      </c>
      <c r="E12" s="23">
        <f>E13+E15</f>
      </c>
      <c r="F12" s="23">
        <f>F13+F15</f>
      </c>
      <c r="G12" s="23">
        <f>G13+G15</f>
      </c>
      <c r="H12" s="23">
        <f>H13+H15</f>
      </c>
      <c r="I12" s="23">
        <f>I13+I15</f>
      </c>
      <c r="J12" s="23">
        <f>J13+J15</f>
      </c>
      <c r="K12" s="23">
        <f>K13+K15</f>
      </c>
      <c r="L12" s="23">
        <f>L13+L15</f>
      </c>
      <c r="M12" s="23">
        <f>M13+M15</f>
      </c>
    </row>
    <row r="13" ht="30" customHeight="1">
      <c r="A13" s="6" t="s">
        <v>616</v>
      </c>
      <c r="B13" s="5" t="s">
        <v>159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</row>
    <row r="14" ht="30" customHeight="1">
      <c r="A14" s="6" t="s">
        <v>617</v>
      </c>
      <c r="B14" s="5" t="s">
        <v>624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</row>
    <row r="15" ht="30" customHeight="1">
      <c r="A15" s="6" t="s">
        <v>619</v>
      </c>
      <c r="B15" s="5" t="s">
        <v>161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</row>
    <row r="16" ht="30" customHeight="1">
      <c r="A16" s="24" t="s">
        <v>625</v>
      </c>
      <c r="B16" s="25" t="s">
        <v>173</v>
      </c>
      <c r="C16" s="23">
        <f>C17+C19</f>
      </c>
      <c r="D16" s="23">
        <f>D17+D19</f>
      </c>
      <c r="E16" s="23">
        <f>E17+E19</f>
      </c>
      <c r="F16" s="23">
        <f>F17+F19</f>
      </c>
      <c r="G16" s="23">
        <f>G17+G19</f>
      </c>
      <c r="H16" s="23">
        <f>H17+H19</f>
      </c>
      <c r="I16" s="23">
        <f>I17+I19</f>
      </c>
      <c r="J16" s="23">
        <f>J17+J19</f>
      </c>
      <c r="K16" s="23">
        <f>K17+K19</f>
      </c>
      <c r="L16" s="23">
        <f>L17+L19</f>
      </c>
      <c r="M16" s="23">
        <f>M17+M19</f>
      </c>
    </row>
    <row r="17" ht="30" customHeight="1">
      <c r="A17" s="6" t="s">
        <v>616</v>
      </c>
      <c r="B17" s="5" t="s">
        <v>175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</row>
    <row r="18" ht="30" customHeight="1">
      <c r="A18" s="6" t="s">
        <v>617</v>
      </c>
      <c r="B18" s="5" t="s">
        <v>626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</row>
    <row r="19" ht="30" customHeight="1">
      <c r="A19" s="6" t="s">
        <v>619</v>
      </c>
      <c r="B19" s="5" t="s">
        <v>627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</row>
    <row r="20" ht="20" customHeight="1">
      <c r="A20" s="21" t="s">
        <v>102</v>
      </c>
      <c r="B20" s="25" t="s">
        <v>103</v>
      </c>
      <c r="C20" s="23">
        <f>VLOOKUP("1000",$B:$Z,2,0) + VLOOKUP("2000",$B:$Z,2,0) + VLOOKUP("3000",$B:$Z,2,0) + VLOOKUP("4000",$B:$Z,2,0)</f>
      </c>
      <c r="D20" s="23">
        <f>VLOOKUP("1000",$B:$Z,3,0) + VLOOKUP("2000",$B:$Z,3,0) + VLOOKUP("3000",$B:$Z,3,0) + VLOOKUP("4000",$B:$Z,3,0)</f>
      </c>
      <c r="E20" s="23">
        <f>VLOOKUP("1000",$B:$Z,4,0) + VLOOKUP("2000",$B:$Z,4,0) + VLOOKUP("3000",$B:$Z,4,0) + VLOOKUP("4000",$B:$Z,4,0)</f>
      </c>
      <c r="F20" s="23">
        <f>VLOOKUP("1000",$B:$Z,5,0) + VLOOKUP("2000",$B:$Z,5,0) + VLOOKUP("3000",$B:$Z,5,0) + VLOOKUP("4000",$B:$Z,5,0)</f>
      </c>
      <c r="G20" s="23">
        <f>VLOOKUP("1000",$B:$Z,6,0) + VLOOKUP("2000",$B:$Z,6,0) + VLOOKUP("3000",$B:$Z,6,0) + VLOOKUP("4000",$B:$Z,6,0)</f>
      </c>
      <c r="H20" s="23">
        <f>VLOOKUP("1000",$B:$Z,7,0) + VLOOKUP("2000",$B:$Z,7,0) + VLOOKUP("3000",$B:$Z,7,0) + VLOOKUP("4000",$B:$Z,7,0)</f>
      </c>
      <c r="I20" s="23">
        <f>VLOOKUP("1000",$B:$Z,8,0) + VLOOKUP("2000",$B:$Z,8,0) + VLOOKUP("3000",$B:$Z,8,0) + VLOOKUP("4000",$B:$Z,8,0)</f>
      </c>
      <c r="J20" s="23">
        <f>VLOOKUP("1000",$B:$Z,9,0) + VLOOKUP("2000",$B:$Z,9,0) + VLOOKUP("3000",$B:$Z,9,0) + VLOOKUP("4000",$B:$Z,9,0)</f>
      </c>
      <c r="K20" s="23">
        <f>VLOOKUP("1000",$B:$Z,10,0) + VLOOKUP("2000",$B:$Z,10,0) + VLOOKUP("3000",$B:$Z,10,0) + VLOOKUP("4000",$B:$Z,10,0)</f>
      </c>
      <c r="L20" s="23">
        <f>VLOOKUP("1000",$B:$Z,11,0) + VLOOKUP("2000",$B:$Z,11,0) + VLOOKUP("3000",$B:$Z,11,0) + VLOOKUP("4000",$B:$Z,11,0)</f>
      </c>
      <c r="M20" s="23">
        <f>VLOOKUP("1000",$B:$Z,12,0) + VLOOKUP("2000",$B:$Z,12,0) + VLOOKUP("3000",$B:$Z,12,0) + VLOOKUP("4000",$B:$Z,12,0)</f>
      </c>
    </row>
  </sheetData>
  <sheetProtection password="" sheet="1" objects="1" scenarios="1"/>
  <mergeCells>
    <mergeCell ref="A1:A2"/>
    <mergeCell ref="B1:B2"/>
    <mergeCell ref="C1:M1"/>
  </mergeCells>
  <phoneticPr fontId="0" type="noConversion"/>
  <pageMargins left="0.4" right="0.4" top="0.4" bottom="0.4" header="0.1" footer="0.1"/>
  <pageSetup paperSize="9" fitToHeight="0" orientation="landscape" verticalDpi="0" r:id="rId2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1" width="24.83" customWidth="1"/>
  </cols>
  <sheetData>
    <row r="1" ht="50" customHeight="1">
      <c r="A1" s="1" t="s">
        <v>658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0" customHeight="1">
      <c r="A2" s="5" t="s">
        <v>136</v>
      </c>
      <c r="B2" s="5" t="s">
        <v>75</v>
      </c>
      <c r="C2" s="5" t="s">
        <v>659</v>
      </c>
      <c r="D2" s="5" t="s">
        <v>660</v>
      </c>
      <c r="E2" s="5"/>
      <c r="F2" s="5"/>
      <c r="G2" s="5"/>
      <c r="H2" s="5"/>
      <c r="I2" s="5"/>
      <c r="J2" s="5"/>
      <c r="K2" s="5"/>
    </row>
    <row r="3" ht="30" customHeight="1">
      <c r="A3" s="5"/>
      <c r="B3" s="5"/>
      <c r="C3" s="5"/>
      <c r="D3" s="5" t="s">
        <v>188</v>
      </c>
      <c r="E3" s="5"/>
      <c r="F3" s="5"/>
      <c r="G3" s="5"/>
      <c r="H3" s="5"/>
      <c r="I3" s="5"/>
      <c r="J3" s="5"/>
      <c r="K3" s="5"/>
    </row>
    <row r="4" ht="30" customHeight="1">
      <c r="A4" s="5"/>
      <c r="B4" s="5"/>
      <c r="C4" s="5"/>
      <c r="D4" s="5" t="s">
        <v>661</v>
      </c>
      <c r="E4" s="5"/>
      <c r="F4" s="5"/>
      <c r="G4" s="5"/>
      <c r="H4" s="5" t="s">
        <v>662</v>
      </c>
      <c r="I4" s="5" t="s">
        <v>663</v>
      </c>
      <c r="J4" s="5" t="s">
        <v>664</v>
      </c>
      <c r="K4" s="5" t="s">
        <v>665</v>
      </c>
    </row>
    <row r="5" ht="40" customHeight="1">
      <c r="A5" s="5"/>
      <c r="B5" s="5"/>
      <c r="C5" s="5"/>
      <c r="D5" s="5" t="s">
        <v>666</v>
      </c>
      <c r="E5" s="5" t="s">
        <v>667</v>
      </c>
      <c r="F5" s="5" t="s">
        <v>668</v>
      </c>
      <c r="G5" s="5" t="s">
        <v>669</v>
      </c>
      <c r="H5" s="5"/>
      <c r="I5" s="5"/>
      <c r="J5" s="5"/>
      <c r="K5" s="5"/>
    </row>
    <row r="6" ht="20" customHeight="1">
      <c r="A6" s="5" t="s">
        <v>17</v>
      </c>
      <c r="B6" s="5" t="s">
        <v>19</v>
      </c>
      <c r="C6" s="5" t="s">
        <v>22</v>
      </c>
      <c r="D6" s="5" t="s">
        <v>24</v>
      </c>
      <c r="E6" s="5" t="s">
        <v>27</v>
      </c>
      <c r="F6" s="5" t="s">
        <v>30</v>
      </c>
      <c r="G6" s="5" t="s">
        <v>32</v>
      </c>
      <c r="H6" s="5" t="s">
        <v>35</v>
      </c>
      <c r="I6" s="5" t="s">
        <v>38</v>
      </c>
      <c r="J6" s="5" t="s">
        <v>41</v>
      </c>
      <c r="K6" s="5" t="s">
        <v>43</v>
      </c>
    </row>
    <row r="7" ht="30" customHeight="1">
      <c r="A7" s="24" t="s">
        <v>615</v>
      </c>
      <c r="B7" s="25" t="s">
        <v>85</v>
      </c>
      <c r="C7" s="23">
        <f>SUM(D7:K7)</f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</row>
    <row r="8" ht="30" customHeight="1">
      <c r="A8" s="6" t="s">
        <v>616</v>
      </c>
      <c r="B8" s="5" t="s">
        <v>240</v>
      </c>
      <c r="C8" s="7">
        <f>SUM(D8:K8)</f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</row>
    <row r="9" ht="30" customHeight="1">
      <c r="A9" s="6" t="s">
        <v>617</v>
      </c>
      <c r="B9" s="5" t="s">
        <v>618</v>
      </c>
      <c r="C9" s="7">
        <f>SUM(D9:K9)</f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</row>
    <row r="10" ht="30" customHeight="1">
      <c r="A10" s="6" t="s">
        <v>619</v>
      </c>
      <c r="B10" s="5" t="s">
        <v>352</v>
      </c>
      <c r="C10" s="7">
        <f>SUM(D10:K10)</f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</row>
    <row r="11" ht="30" customHeight="1">
      <c r="A11" s="24" t="s">
        <v>620</v>
      </c>
      <c r="B11" s="25" t="s">
        <v>95</v>
      </c>
      <c r="C11" s="23">
        <f>SUM(D11:K11)</f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</row>
    <row r="12" ht="30" customHeight="1">
      <c r="A12" s="6" t="s">
        <v>616</v>
      </c>
      <c r="B12" s="5" t="s">
        <v>243</v>
      </c>
      <c r="C12" s="7">
        <f>SUM(D12:K12)</f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</row>
    <row r="13" ht="30" customHeight="1">
      <c r="A13" s="6" t="s">
        <v>617</v>
      </c>
      <c r="B13" s="5" t="s">
        <v>621</v>
      </c>
      <c r="C13" s="7">
        <f>SUM(D13:K13)</f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</row>
    <row r="14" ht="30" customHeight="1">
      <c r="A14" s="6" t="s">
        <v>619</v>
      </c>
      <c r="B14" s="5" t="s">
        <v>622</v>
      </c>
      <c r="C14" s="7">
        <f>SUM(D14:K14)</f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</row>
    <row r="15" ht="30" customHeight="1">
      <c r="A15" s="24" t="s">
        <v>623</v>
      </c>
      <c r="B15" s="25" t="s">
        <v>157</v>
      </c>
      <c r="C15" s="23">
        <f>SUM(D15:K15)</f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</row>
    <row r="16" ht="30" customHeight="1">
      <c r="A16" s="6" t="s">
        <v>616</v>
      </c>
      <c r="B16" s="5" t="s">
        <v>159</v>
      </c>
      <c r="C16" s="7">
        <f>SUM(D16:K16)</f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</row>
    <row r="17" ht="30" customHeight="1">
      <c r="A17" s="6" t="s">
        <v>617</v>
      </c>
      <c r="B17" s="5" t="s">
        <v>624</v>
      </c>
      <c r="C17" s="7">
        <f>SUM(D17:K17)</f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</row>
    <row r="18" ht="30" customHeight="1">
      <c r="A18" s="6" t="s">
        <v>619</v>
      </c>
      <c r="B18" s="5" t="s">
        <v>161</v>
      </c>
      <c r="C18" s="7">
        <f>SUM(D18:K18)</f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</row>
    <row r="19" ht="30" customHeight="1">
      <c r="A19" s="24" t="s">
        <v>625</v>
      </c>
      <c r="B19" s="25" t="s">
        <v>173</v>
      </c>
      <c r="C19" s="23">
        <f>SUM(D19:K19)</f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</row>
    <row r="20" ht="30" customHeight="1">
      <c r="A20" s="6" t="s">
        <v>616</v>
      </c>
      <c r="B20" s="5" t="s">
        <v>175</v>
      </c>
      <c r="C20" s="7">
        <f>SUM(D20:K20)</f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</row>
    <row r="21" ht="30" customHeight="1">
      <c r="A21" s="6" t="s">
        <v>617</v>
      </c>
      <c r="B21" s="5" t="s">
        <v>626</v>
      </c>
      <c r="C21" s="7">
        <f>SUM(D21:K21)</f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</row>
    <row r="22" ht="30" customHeight="1">
      <c r="A22" s="6" t="s">
        <v>619</v>
      </c>
      <c r="B22" s="5" t="s">
        <v>627</v>
      </c>
      <c r="C22" s="7">
        <f>SUM(D22:K22)</f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</row>
    <row r="23" ht="20" customHeight="1">
      <c r="A23" s="21" t="s">
        <v>102</v>
      </c>
      <c r="B23" s="25" t="s">
        <v>103</v>
      </c>
      <c r="C23" s="23">
        <f>VLOOKUP("1000",$B:$Z,2,0) + VLOOKUP("2000",$B:$Z,2,0) + VLOOKUP("3000",$B:$Z,2,0) + VLOOKUP("4000",$B:$Z,2,0)</f>
      </c>
      <c r="D23" s="23">
        <f>VLOOKUP("1000",$B:$Z,3,0) + VLOOKUP("2000",$B:$Z,3,0) + VLOOKUP("3000",$B:$Z,3,0) + VLOOKUP("4000",$B:$Z,3,0)</f>
      </c>
      <c r="E23" s="23">
        <f>VLOOKUP("1000",$B:$Z,4,0) + VLOOKUP("2000",$B:$Z,4,0) + VLOOKUP("3000",$B:$Z,4,0) + VLOOKUP("4000",$B:$Z,4,0)</f>
      </c>
      <c r="F23" s="23">
        <f>VLOOKUP("1000",$B:$Z,5,0) + VLOOKUP("2000",$B:$Z,5,0) + VLOOKUP("3000",$B:$Z,5,0) + VLOOKUP("4000",$B:$Z,5,0)</f>
      </c>
      <c r="G23" s="23">
        <f>VLOOKUP("1000",$B:$Z,6,0) + VLOOKUP("2000",$B:$Z,6,0) + VLOOKUP("3000",$B:$Z,6,0) + VLOOKUP("4000",$B:$Z,6,0)</f>
      </c>
      <c r="H23" s="23">
        <f>VLOOKUP("1000",$B:$Z,7,0) + VLOOKUP("2000",$B:$Z,7,0) + VLOOKUP("3000",$B:$Z,7,0) + VLOOKUP("4000",$B:$Z,7,0)</f>
      </c>
      <c r="I23" s="23">
        <f>VLOOKUP("1000",$B:$Z,8,0) + VLOOKUP("2000",$B:$Z,8,0) + VLOOKUP("3000",$B:$Z,8,0) + VLOOKUP("4000",$B:$Z,8,0)</f>
      </c>
      <c r="J23" s="23">
        <f>VLOOKUP("1000",$B:$Z,9,0) + VLOOKUP("2000",$B:$Z,9,0) + VLOOKUP("3000",$B:$Z,9,0) + VLOOKUP("4000",$B:$Z,9,0)</f>
      </c>
      <c r="K23" s="23">
        <f>VLOOKUP("1000",$B:$Z,10,0) + VLOOKUP("2000",$B:$Z,10,0) + VLOOKUP("3000",$B:$Z,10,0) + VLOOKUP("4000",$B:$Z,10,0)</f>
      </c>
    </row>
  </sheetData>
  <mergeCells>
    <mergeCell ref="A1:K1"/>
    <mergeCell ref="A2:A5"/>
    <mergeCell ref="B2:B5"/>
    <mergeCell ref="C2:C5"/>
    <mergeCell ref="D2:K2"/>
    <mergeCell ref="D3:K3"/>
    <mergeCell ref="D4:G4"/>
    <mergeCell ref="H4:H5"/>
    <mergeCell ref="I4:I5"/>
    <mergeCell ref="J4:J5"/>
    <mergeCell ref="K4:K5"/>
  </mergeCells>
  <phoneticPr fontId="0" type="noConversion"/>
  <pageMargins left="0.4" right="0.4" top="0.4" bottom="0.4" header="0.1" footer="0.1"/>
  <pageSetup paperSize="9" fitToHeight="0" orientation="landscape" verticalDpi="0" r:id="rId23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0" width="24.83" customWidth="1"/>
  </cols>
  <sheetData>
    <row r="1" ht="50" customHeight="1">
      <c r="A1" s="1" t="s">
        <v>670</v>
      </c>
      <c r="B1" s="1"/>
      <c r="C1" s="1"/>
      <c r="D1" s="1"/>
      <c r="E1" s="1"/>
      <c r="F1" s="1"/>
      <c r="G1" s="1"/>
      <c r="H1" s="1"/>
      <c r="I1" s="1"/>
      <c r="J1" s="1"/>
    </row>
    <row r="2" ht="50" customHeight="1">
      <c r="A2" s="1" t="s">
        <v>671</v>
      </c>
      <c r="B2" s="1"/>
      <c r="C2" s="1"/>
      <c r="D2" s="1"/>
      <c r="E2" s="1"/>
      <c r="F2" s="1"/>
      <c r="G2" s="1"/>
      <c r="H2" s="1"/>
      <c r="I2" s="1"/>
      <c r="J2" s="1"/>
    </row>
    <row r="3" ht="30" customHeight="1">
      <c r="A3" s="5" t="s">
        <v>136</v>
      </c>
      <c r="B3" s="5" t="s">
        <v>75</v>
      </c>
      <c r="C3" s="5" t="s">
        <v>672</v>
      </c>
      <c r="D3" s="5"/>
      <c r="E3" s="5"/>
      <c r="F3" s="5"/>
      <c r="G3" s="5"/>
      <c r="H3" s="5"/>
      <c r="I3" s="5"/>
      <c r="J3" s="5"/>
    </row>
    <row r="4" ht="30" customHeight="1">
      <c r="A4" s="5"/>
      <c r="B4" s="5"/>
      <c r="C4" s="5" t="s">
        <v>81</v>
      </c>
      <c r="D4" s="5"/>
      <c r="E4" s="5" t="s">
        <v>188</v>
      </c>
      <c r="F4" s="5"/>
      <c r="G4" s="5"/>
      <c r="H4" s="5"/>
      <c r="I4" s="5"/>
      <c r="J4" s="5"/>
    </row>
    <row r="5" ht="30" customHeight="1">
      <c r="A5" s="5"/>
      <c r="B5" s="5"/>
      <c r="C5" s="5"/>
      <c r="D5" s="0"/>
      <c r="E5" s="5" t="s">
        <v>673</v>
      </c>
      <c r="F5" s="5"/>
      <c r="G5" s="5" t="s">
        <v>674</v>
      </c>
      <c r="H5" s="5"/>
      <c r="I5" s="5" t="s">
        <v>675</v>
      </c>
      <c r="J5" s="5"/>
    </row>
    <row r="6" ht="30" customHeight="1">
      <c r="A6" s="5"/>
      <c r="B6" s="5"/>
      <c r="C6" s="5" t="s">
        <v>676</v>
      </c>
      <c r="D6" s="5" t="s">
        <v>677</v>
      </c>
      <c r="E6" s="5" t="s">
        <v>676</v>
      </c>
      <c r="F6" s="5" t="s">
        <v>677</v>
      </c>
      <c r="G6" s="5" t="s">
        <v>676</v>
      </c>
      <c r="H6" s="5" t="s">
        <v>677</v>
      </c>
      <c r="I6" s="5" t="s">
        <v>676</v>
      </c>
      <c r="J6" s="5" t="s">
        <v>677</v>
      </c>
    </row>
    <row r="7" ht="20" customHeight="1">
      <c r="A7" s="5" t="s">
        <v>17</v>
      </c>
      <c r="B7" s="5" t="s">
        <v>19</v>
      </c>
      <c r="C7" s="5" t="s">
        <v>22</v>
      </c>
      <c r="D7" s="5" t="s">
        <v>24</v>
      </c>
      <c r="E7" s="5" t="s">
        <v>27</v>
      </c>
      <c r="F7" s="5" t="s">
        <v>30</v>
      </c>
      <c r="G7" s="5" t="s">
        <v>32</v>
      </c>
      <c r="H7" s="5" t="s">
        <v>35</v>
      </c>
      <c r="I7" s="5" t="s">
        <v>38</v>
      </c>
      <c r="J7" s="5" t="s">
        <v>41</v>
      </c>
    </row>
    <row r="8" ht="30" customHeight="1">
      <c r="A8" s="24" t="s">
        <v>678</v>
      </c>
      <c r="B8" s="25" t="s">
        <v>85</v>
      </c>
      <c r="C8" s="23">
        <f>E8+G8+I8</f>
      </c>
      <c r="D8" s="23">
        <f>F8+H8+J8</f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</row>
    <row r="9" ht="30" customHeight="1">
      <c r="A9" s="6" t="s">
        <v>679</v>
      </c>
      <c r="B9" s="5" t="s">
        <v>240</v>
      </c>
      <c r="C9" s="7">
        <f>E9+G9+I9</f>
      </c>
      <c r="D9" s="7">
        <f>F9+H9+J9</f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</row>
    <row r="10" ht="30" customHeight="1">
      <c r="A10" s="6" t="s">
        <v>680</v>
      </c>
      <c r="B10" s="5" t="s">
        <v>681</v>
      </c>
      <c r="C10" s="7">
        <f>E10+G10+I10</f>
      </c>
      <c r="D10" s="7">
        <f>F10+H10+J10</f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</row>
    <row r="11" ht="30" customHeight="1">
      <c r="A11" s="6" t="s">
        <v>682</v>
      </c>
      <c r="B11" s="5" t="s">
        <v>683</v>
      </c>
      <c r="C11" s="7">
        <f>E11+G11+I11</f>
      </c>
      <c r="D11" s="7">
        <f>F11+H11+J11</f>
      </c>
      <c r="E11" s="7">
        <v>9</v>
      </c>
      <c r="F11" s="7">
        <v>9</v>
      </c>
      <c r="G11" s="7">
        <v>0</v>
      </c>
      <c r="H11" s="7">
        <v>0</v>
      </c>
      <c r="I11" s="7">
        <v>0</v>
      </c>
      <c r="J11" s="7">
        <v>0</v>
      </c>
    </row>
    <row r="12" ht="30" customHeight="1">
      <c r="A12" s="6" t="s">
        <v>684</v>
      </c>
      <c r="B12" s="5" t="s">
        <v>685</v>
      </c>
      <c r="C12" s="7">
        <f>E12+G12+I12</f>
      </c>
      <c r="D12" s="7">
        <f>F12+H12+J12</f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</row>
    <row r="13" ht="30" customHeight="1">
      <c r="A13" s="6" t="s">
        <v>686</v>
      </c>
      <c r="B13" s="5" t="s">
        <v>687</v>
      </c>
      <c r="C13" s="7">
        <f>E13+G13+I13</f>
      </c>
      <c r="D13" s="7">
        <f>F13+H13+J13</f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</row>
    <row r="14" ht="30" customHeight="1">
      <c r="A14" s="6" t="s">
        <v>688</v>
      </c>
      <c r="B14" s="5" t="s">
        <v>689</v>
      </c>
      <c r="C14" s="7">
        <f>E14+G14+I14</f>
      </c>
      <c r="D14" s="7">
        <f>F14+H14+J14</f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</row>
    <row r="15" ht="30" customHeight="1">
      <c r="A15" s="6" t="s">
        <v>690</v>
      </c>
      <c r="B15" s="5" t="s">
        <v>691</v>
      </c>
      <c r="C15" s="7">
        <f>E15+G15+I15</f>
      </c>
      <c r="D15" s="7">
        <f>F15+H15+J15</f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</row>
    <row r="16" ht="30" customHeight="1">
      <c r="A16" s="6" t="s">
        <v>692</v>
      </c>
      <c r="B16" s="5" t="s">
        <v>693</v>
      </c>
      <c r="C16" s="7">
        <f>E16+G16+I16</f>
      </c>
      <c r="D16" s="7">
        <f>F16+H16+J16</f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ht="30" customHeight="1">
      <c r="A17" s="6" t="s">
        <v>694</v>
      </c>
      <c r="B17" s="5" t="s">
        <v>695</v>
      </c>
      <c r="C17" s="7">
        <f>E17+G17+I17</f>
      </c>
      <c r="D17" s="7">
        <f>F17+H17+J17</f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</row>
    <row r="18" ht="30" customHeight="1">
      <c r="A18" s="6" t="s">
        <v>696</v>
      </c>
      <c r="B18" s="5" t="s">
        <v>352</v>
      </c>
      <c r="C18" s="7">
        <f>E18+G18+I18</f>
      </c>
      <c r="D18" s="7">
        <f>F18+H18+J18</f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</row>
    <row r="19" ht="30" customHeight="1">
      <c r="A19" s="6" t="s">
        <v>697</v>
      </c>
      <c r="B19" s="5" t="s">
        <v>698</v>
      </c>
      <c r="C19" s="7">
        <f>E19+G19+I19</f>
      </c>
      <c r="D19" s="7">
        <f>F19+H19+J19</f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</row>
    <row r="20" ht="30" customHeight="1">
      <c r="A20" s="6" t="s">
        <v>699</v>
      </c>
      <c r="B20" s="5" t="s">
        <v>700</v>
      </c>
      <c r="C20" s="7">
        <f>E20+G20+I20</f>
      </c>
      <c r="D20" s="7">
        <f>F20+H20+J20</f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</row>
    <row r="21" ht="30" customHeight="1">
      <c r="A21" s="6" t="s">
        <v>701</v>
      </c>
      <c r="B21" s="5" t="s">
        <v>91</v>
      </c>
      <c r="C21" s="7">
        <f>E21+G21+I21</f>
      </c>
      <c r="D21" s="7">
        <f>F21+H21+J21</f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</row>
    <row r="22" ht="30" customHeight="1">
      <c r="A22" s="6" t="s">
        <v>702</v>
      </c>
      <c r="B22" s="5" t="s">
        <v>703</v>
      </c>
      <c r="C22" s="7">
        <f>E22+G22+I22</f>
      </c>
      <c r="D22" s="7">
        <f>F22+H22+J22</f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</row>
    <row r="23" ht="30" customHeight="1">
      <c r="A23" s="6" t="s">
        <v>704</v>
      </c>
      <c r="B23" s="5" t="s">
        <v>705</v>
      </c>
      <c r="C23" s="7">
        <f>E23+G23+I23</f>
      </c>
      <c r="D23" s="7">
        <f>F23+H23+J23</f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</row>
    <row r="24" ht="30" customHeight="1">
      <c r="A24" s="6" t="s">
        <v>706</v>
      </c>
      <c r="B24" s="5" t="s">
        <v>707</v>
      </c>
      <c r="C24" s="7">
        <f>E24+G24+I24</f>
      </c>
      <c r="D24" s="7">
        <f>F24+H24+J24</f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</row>
    <row r="25" ht="30" customHeight="1">
      <c r="A25" s="6" t="s">
        <v>708</v>
      </c>
      <c r="B25" s="5" t="s">
        <v>709</v>
      </c>
      <c r="C25" s="7">
        <f>E25+G25+I25</f>
      </c>
      <c r="D25" s="7">
        <f>F25+H25+J25</f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</row>
    <row r="26" ht="30" customHeight="1">
      <c r="A26" s="24" t="s">
        <v>710</v>
      </c>
      <c r="B26" s="25" t="s">
        <v>95</v>
      </c>
      <c r="C26" s="23">
        <f>E26+G26+I26</f>
      </c>
      <c r="D26" s="23">
        <f>F26+H26+J26</f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</row>
    <row r="27" ht="30" customHeight="1">
      <c r="A27" s="6" t="s">
        <v>711</v>
      </c>
      <c r="B27" s="5" t="s">
        <v>243</v>
      </c>
      <c r="C27" s="7">
        <f>E27+G27+I27</f>
      </c>
      <c r="D27" s="7">
        <f>F27+H27+J27</f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</row>
    <row r="28" ht="30" customHeight="1">
      <c r="A28" s="6" t="s">
        <v>712</v>
      </c>
      <c r="B28" s="5" t="s">
        <v>713</v>
      </c>
      <c r="C28" s="7">
        <f>E28+G28+I28</f>
      </c>
      <c r="D28" s="7">
        <f>F28+H28+J28</f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</row>
    <row r="29" ht="30" customHeight="1">
      <c r="A29" s="6" t="s">
        <v>714</v>
      </c>
      <c r="B29" s="5" t="s">
        <v>715</v>
      </c>
      <c r="C29" s="7">
        <f>E29+G29+I29</f>
      </c>
      <c r="D29" s="7">
        <f>F29+H29+J29</f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</row>
    <row r="30" ht="30" customHeight="1">
      <c r="A30" s="6" t="s">
        <v>716</v>
      </c>
      <c r="B30" s="5" t="s">
        <v>717</v>
      </c>
      <c r="C30" s="7">
        <f>E30+G30+I30</f>
      </c>
      <c r="D30" s="7">
        <f>F30+H30+J30</f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</row>
    <row r="31" ht="30" customHeight="1">
      <c r="A31" s="6" t="s">
        <v>718</v>
      </c>
      <c r="B31" s="5" t="s">
        <v>719</v>
      </c>
      <c r="C31" s="7">
        <f>E31+G31+I31</f>
      </c>
      <c r="D31" s="7">
        <f>F31+H31+J31</f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</row>
    <row r="32" ht="30" customHeight="1">
      <c r="A32" s="6" t="s">
        <v>720</v>
      </c>
      <c r="B32" s="5" t="s">
        <v>721</v>
      </c>
      <c r="C32" s="7">
        <f>E32+G32+I32</f>
      </c>
      <c r="D32" s="7">
        <f>F32+H32+J32</f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</row>
    <row r="33" ht="30" customHeight="1">
      <c r="A33" s="6" t="s">
        <v>722</v>
      </c>
      <c r="B33" s="5" t="s">
        <v>622</v>
      </c>
      <c r="C33" s="7">
        <f>E33+G33+I33</f>
      </c>
      <c r="D33" s="7">
        <f>F33+H33+J33</f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</row>
    <row r="34" ht="30" customHeight="1">
      <c r="A34" s="6" t="s">
        <v>723</v>
      </c>
      <c r="B34" s="5" t="s">
        <v>724</v>
      </c>
      <c r="C34" s="7">
        <f>E34+G34+I34</f>
      </c>
      <c r="D34" s="7">
        <f>F34+H34+J34</f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</row>
    <row r="35" ht="30" customHeight="1">
      <c r="A35" s="6" t="s">
        <v>725</v>
      </c>
      <c r="B35" s="5" t="s">
        <v>726</v>
      </c>
      <c r="C35" s="7">
        <f>E35+G35+I35</f>
      </c>
      <c r="D35" s="7">
        <f>F35+H35+J35</f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</row>
    <row r="36" ht="30" customHeight="1">
      <c r="A36" s="6" t="s">
        <v>727</v>
      </c>
      <c r="B36" s="5" t="s">
        <v>728</v>
      </c>
      <c r="C36" s="7">
        <f>E36+G36+I36</f>
      </c>
      <c r="D36" s="7">
        <f>F36+H36+J36</f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</row>
    <row r="37" ht="30" customHeight="1">
      <c r="A37" s="6" t="s">
        <v>729</v>
      </c>
      <c r="B37" s="5" t="s">
        <v>730</v>
      </c>
      <c r="C37" s="7">
        <f>E37+G37+I37</f>
      </c>
      <c r="D37" s="7">
        <f>F37+H37+J37</f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</row>
    <row r="38" ht="30" customHeight="1">
      <c r="A38" s="6" t="s">
        <v>731</v>
      </c>
      <c r="B38" s="5" t="s">
        <v>732</v>
      </c>
      <c r="C38" s="7">
        <f>E38+G38+I38</f>
      </c>
      <c r="D38" s="7">
        <f>F38+H38+J38</f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</row>
    <row r="39" ht="30" customHeight="1">
      <c r="A39" s="6" t="s">
        <v>733</v>
      </c>
      <c r="B39" s="5" t="s">
        <v>734</v>
      </c>
      <c r="C39" s="7">
        <f>E39+G39+I39</f>
      </c>
      <c r="D39" s="7">
        <f>F39+H39+J39</f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</row>
    <row r="40" ht="30" customHeight="1">
      <c r="A40" s="24" t="s">
        <v>735</v>
      </c>
      <c r="B40" s="25" t="s">
        <v>157</v>
      </c>
      <c r="C40" s="23">
        <f>E40+G40+I40</f>
      </c>
      <c r="D40" s="23">
        <f>F40+H40+J40</f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</row>
    <row r="41" ht="30" customHeight="1">
      <c r="A41" s="6" t="s">
        <v>736</v>
      </c>
      <c r="B41" s="5" t="s">
        <v>159</v>
      </c>
      <c r="C41" s="7">
        <f>E41+G41+I41</f>
      </c>
      <c r="D41" s="7">
        <f>F41+H41+J41</f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</row>
    <row r="42" ht="30" customHeight="1">
      <c r="A42" s="6" t="s">
        <v>737</v>
      </c>
      <c r="B42" s="5" t="s">
        <v>161</v>
      </c>
      <c r="C42" s="7">
        <f>E42+G42+I42</f>
      </c>
      <c r="D42" s="7">
        <f>F42+H42+J42</f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</row>
    <row r="43" ht="30" customHeight="1">
      <c r="A43" s="6" t="s">
        <v>738</v>
      </c>
      <c r="B43" s="5" t="s">
        <v>163</v>
      </c>
      <c r="C43" s="7">
        <f>E43+G43+I43</f>
      </c>
      <c r="D43" s="7">
        <f>F43+H43+J43</f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</row>
    <row r="44" ht="30" customHeight="1">
      <c r="A44" s="6" t="s">
        <v>739</v>
      </c>
      <c r="B44" s="5" t="s">
        <v>165</v>
      </c>
      <c r="C44" s="7">
        <f>E44+G44+I44</f>
      </c>
      <c r="D44" s="7">
        <f>F44+H44+J44</f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</row>
    <row r="45" ht="30" customHeight="1">
      <c r="A45" s="6" t="s">
        <v>740</v>
      </c>
      <c r="B45" s="5" t="s">
        <v>741</v>
      </c>
      <c r="C45" s="7">
        <f>E45+G45+I45</f>
      </c>
      <c r="D45" s="7">
        <f>F45+H45+J45</f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</row>
    <row r="46" ht="30" customHeight="1">
      <c r="A46" s="6" t="s">
        <v>742</v>
      </c>
      <c r="B46" s="5" t="s">
        <v>743</v>
      </c>
      <c r="C46" s="7">
        <f>E46+G46+I46</f>
      </c>
      <c r="D46" s="7">
        <f>F46+H46+J46</f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</row>
    <row r="47" ht="30" customHeight="1">
      <c r="A47" s="6" t="s">
        <v>744</v>
      </c>
      <c r="B47" s="5" t="s">
        <v>745</v>
      </c>
      <c r="C47" s="7">
        <f>E47+G47+I47</f>
      </c>
      <c r="D47" s="7">
        <f>F47+H47+J47</f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</row>
    <row r="48" ht="30" customHeight="1">
      <c r="A48" s="6" t="s">
        <v>746</v>
      </c>
      <c r="B48" s="5" t="s">
        <v>747</v>
      </c>
      <c r="C48" s="7">
        <f>E48+G48+I48</f>
      </c>
      <c r="D48" s="7">
        <f>F48+H48+J48</f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</row>
    <row r="49" ht="30" customHeight="1">
      <c r="A49" s="6" t="s">
        <v>748</v>
      </c>
      <c r="B49" s="5" t="s">
        <v>749</v>
      </c>
      <c r="C49" s="7">
        <f>E49+G49+I49</f>
      </c>
      <c r="D49" s="7">
        <f>F49+H49+J49</f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</row>
    <row r="50" ht="20" customHeight="1">
      <c r="A50" s="21" t="s">
        <v>102</v>
      </c>
      <c r="B50" s="25" t="s">
        <v>103</v>
      </c>
      <c r="C50" s="23">
        <f>VLOOKUP("1000",B:U,2,0) + VLOOKUP("2000",B:U,2,0) + VLOOKUP("3000",B:U,2,0)</f>
      </c>
      <c r="D50" s="23">
        <f>VLOOKUP("1000",B:U,3,0) + VLOOKUP("2000",B:U,3,0) + VLOOKUP("3000",B:U,3,0)</f>
      </c>
      <c r="E50" s="23">
        <f>VLOOKUP("1000",B:U,4,0) + VLOOKUP("2000",B:U,4,0) + VLOOKUP("3000",B:U,4,0)</f>
      </c>
      <c r="F50" s="23">
        <f>VLOOKUP("1000",B:U,5,0) + VLOOKUP("2000",B:U,5,0) + VLOOKUP("3000",B:U,5,0)</f>
      </c>
      <c r="G50" s="23">
        <f>VLOOKUP("1000",B:U,6,0) + VLOOKUP("2000",B:U,6,0) + VLOOKUP("3000",B:U,6,0)</f>
      </c>
      <c r="H50" s="23">
        <f>VLOOKUP("1000",B:U,7,0) + VLOOKUP("2000",B:U,7,0) + VLOOKUP("3000",B:U,7,0)</f>
      </c>
      <c r="I50" s="23">
        <f>VLOOKUP("1000",B:U,8,0) + VLOOKUP("2000",B:U,8,0) + VLOOKUP("3000",B:U,8,0)</f>
      </c>
      <c r="J50" s="23">
        <f>VLOOKUP("1000",B:U,9,0) + VLOOKUP("2000",B:U,9,0) + VLOOKUP("3000",B:U,9,0)</f>
      </c>
    </row>
  </sheetData>
  <sheetProtection password="" sheet="1" objects="1" scenarios="1"/>
  <mergeCells>
    <mergeCell ref="A1:J1"/>
    <mergeCell ref="A2:J2"/>
    <mergeCell ref="A3:A6"/>
    <mergeCell ref="B3:B6"/>
    <mergeCell ref="C3:J3"/>
    <mergeCell ref="C4:D5"/>
    <mergeCell ref="E4:J4"/>
    <mergeCell ref="E5:F5"/>
    <mergeCell ref="G5:H5"/>
    <mergeCell ref="I5:J5"/>
  </mergeCells>
  <phoneticPr fontId="0" type="noConversion"/>
  <pageMargins left="0.4" right="0.4" top="0.4" bottom="0.4" header="0.1" footer="0.1"/>
  <pageSetup paperSize="9" fitToHeight="0" orientation="landscape" verticalDpi="0" r:id="rId24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1" width="24.83" customWidth="1"/>
  </cols>
  <sheetData>
    <row r="1" ht="50" customHeight="1">
      <c r="A1" s="1" t="s">
        <v>750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0" customHeight="1">
      <c r="A2" s="5" t="s">
        <v>136</v>
      </c>
      <c r="B2" s="5" t="s">
        <v>75</v>
      </c>
      <c r="C2" s="5" t="s">
        <v>445</v>
      </c>
      <c r="D2" s="5"/>
      <c r="E2" s="5"/>
      <c r="F2" s="5"/>
      <c r="G2" s="5" t="s">
        <v>549</v>
      </c>
      <c r="H2" s="5"/>
      <c r="I2" s="5"/>
      <c r="J2" s="5"/>
      <c r="K2" s="5"/>
    </row>
    <row r="3" ht="30" customHeight="1">
      <c r="A3" s="5"/>
      <c r="B3" s="5"/>
      <c r="C3" s="5" t="s">
        <v>81</v>
      </c>
      <c r="D3" s="5" t="s">
        <v>188</v>
      </c>
      <c r="E3" s="5"/>
      <c r="F3" s="5"/>
      <c r="G3" s="5" t="s">
        <v>81</v>
      </c>
      <c r="H3" s="5" t="s">
        <v>188</v>
      </c>
      <c r="I3" s="5"/>
      <c r="J3" s="5"/>
      <c r="K3" s="5"/>
    </row>
    <row r="4" ht="30" customHeight="1">
      <c r="A4" s="5"/>
      <c r="B4" s="5"/>
      <c r="C4" s="5"/>
      <c r="D4" s="5" t="s">
        <v>448</v>
      </c>
      <c r="E4" s="5" t="s">
        <v>449</v>
      </c>
      <c r="F4" s="5" t="s">
        <v>568</v>
      </c>
      <c r="G4" s="5"/>
      <c r="H4" s="5" t="s">
        <v>551</v>
      </c>
      <c r="I4" s="5" t="s">
        <v>751</v>
      </c>
      <c r="J4" s="5" t="s">
        <v>752</v>
      </c>
      <c r="K4" s="5" t="s">
        <v>753</v>
      </c>
    </row>
    <row r="5" ht="20" customHeight="1">
      <c r="A5" s="5" t="s">
        <v>17</v>
      </c>
      <c r="B5" s="5" t="s">
        <v>19</v>
      </c>
      <c r="C5" s="5" t="s">
        <v>22</v>
      </c>
      <c r="D5" s="5" t="s">
        <v>24</v>
      </c>
      <c r="E5" s="5" t="s">
        <v>27</v>
      </c>
      <c r="F5" s="5" t="s">
        <v>30</v>
      </c>
      <c r="G5" s="5" t="s">
        <v>32</v>
      </c>
      <c r="H5" s="5" t="s">
        <v>35</v>
      </c>
      <c r="I5" s="5" t="s">
        <v>38</v>
      </c>
      <c r="J5" s="5" t="s">
        <v>41</v>
      </c>
      <c r="K5" s="5" t="s">
        <v>43</v>
      </c>
    </row>
    <row r="6" ht="30" customHeight="1">
      <c r="A6" s="24" t="s">
        <v>678</v>
      </c>
      <c r="B6" s="25" t="s">
        <v>85</v>
      </c>
      <c r="C6" s="23">
        <f>D6+E6+F6</f>
      </c>
      <c r="D6" s="23">
        <v>0</v>
      </c>
      <c r="E6" s="23">
        <v>0</v>
      </c>
      <c r="F6" s="23">
        <v>0</v>
      </c>
      <c r="G6" s="23">
        <f>H6+I6+J6+K6</f>
      </c>
      <c r="H6" s="23">
        <v>0</v>
      </c>
      <c r="I6" s="23">
        <v>0</v>
      </c>
      <c r="J6" s="23">
        <v>0</v>
      </c>
      <c r="K6" s="23">
        <v>0</v>
      </c>
    </row>
    <row r="7" ht="30" customHeight="1">
      <c r="A7" s="6" t="s">
        <v>679</v>
      </c>
      <c r="B7" s="5" t="s">
        <v>240</v>
      </c>
      <c r="C7" s="7">
        <f>D7+E7+F7</f>
      </c>
      <c r="D7" s="7">
        <v>0</v>
      </c>
      <c r="E7" s="7">
        <v>0</v>
      </c>
      <c r="F7" s="7">
        <v>0</v>
      </c>
      <c r="G7" s="7">
        <f>H7+I7+J7+K7</f>
      </c>
      <c r="H7" s="7">
        <v>0</v>
      </c>
      <c r="I7" s="7">
        <v>0</v>
      </c>
      <c r="J7" s="7">
        <v>0</v>
      </c>
      <c r="K7" s="7">
        <v>0</v>
      </c>
    </row>
    <row r="8" ht="30" customHeight="1">
      <c r="A8" s="6" t="s">
        <v>680</v>
      </c>
      <c r="B8" s="5" t="s">
        <v>681</v>
      </c>
      <c r="C8" s="7">
        <f>D8+E8+F8</f>
      </c>
      <c r="D8" s="7">
        <v>0</v>
      </c>
      <c r="E8" s="7">
        <v>0</v>
      </c>
      <c r="F8" s="7">
        <v>0</v>
      </c>
      <c r="G8" s="7">
        <f>H8+I8+J8+K8</f>
      </c>
      <c r="H8" s="7">
        <v>0</v>
      </c>
      <c r="I8" s="7">
        <v>0</v>
      </c>
      <c r="J8" s="7">
        <v>0</v>
      </c>
      <c r="K8" s="7">
        <v>0</v>
      </c>
    </row>
    <row r="9" ht="30" customHeight="1">
      <c r="A9" s="6" t="s">
        <v>682</v>
      </c>
      <c r="B9" s="5" t="s">
        <v>683</v>
      </c>
      <c r="C9" s="7">
        <f>D9+E9+F9</f>
      </c>
      <c r="D9" s="7">
        <v>0</v>
      </c>
      <c r="E9" s="7">
        <v>0</v>
      </c>
      <c r="F9" s="7">
        <v>0</v>
      </c>
      <c r="G9" s="7">
        <f>H9+I9+J9+K9</f>
      </c>
      <c r="H9" s="7">
        <v>0</v>
      </c>
      <c r="I9" s="7">
        <v>0</v>
      </c>
      <c r="J9" s="7">
        <v>0</v>
      </c>
      <c r="K9" s="7">
        <v>0</v>
      </c>
    </row>
    <row r="10" ht="30" customHeight="1">
      <c r="A10" s="6" t="s">
        <v>684</v>
      </c>
      <c r="B10" s="5" t="s">
        <v>685</v>
      </c>
      <c r="C10" s="7">
        <f>D10+E10+F10</f>
      </c>
      <c r="D10" s="7">
        <v>0</v>
      </c>
      <c r="E10" s="7">
        <v>0</v>
      </c>
      <c r="F10" s="7">
        <v>0</v>
      </c>
      <c r="G10" s="7">
        <f>H10+I10+J10+K10</f>
      </c>
      <c r="H10" s="7">
        <v>0</v>
      </c>
      <c r="I10" s="7">
        <v>0</v>
      </c>
      <c r="J10" s="7">
        <v>0</v>
      </c>
      <c r="K10" s="7">
        <v>0</v>
      </c>
    </row>
    <row r="11" ht="30" customHeight="1">
      <c r="A11" s="6" t="s">
        <v>686</v>
      </c>
      <c r="B11" s="5" t="s">
        <v>687</v>
      </c>
      <c r="C11" s="7">
        <f>D11+E11+F11</f>
      </c>
      <c r="D11" s="7">
        <v>0</v>
      </c>
      <c r="E11" s="7">
        <v>0</v>
      </c>
      <c r="F11" s="7">
        <v>0</v>
      </c>
      <c r="G11" s="7">
        <f>H11+I11+J11+K11</f>
      </c>
      <c r="H11" s="7">
        <v>0</v>
      </c>
      <c r="I11" s="7">
        <v>0</v>
      </c>
      <c r="J11" s="7">
        <v>0</v>
      </c>
      <c r="K11" s="7">
        <v>0</v>
      </c>
    </row>
    <row r="12" ht="30" customHeight="1">
      <c r="A12" s="6" t="s">
        <v>688</v>
      </c>
      <c r="B12" s="5" t="s">
        <v>689</v>
      </c>
      <c r="C12" s="7">
        <f>D12+E12+F12</f>
      </c>
      <c r="D12" s="7">
        <v>0</v>
      </c>
      <c r="E12" s="7">
        <v>0</v>
      </c>
      <c r="F12" s="7">
        <v>0</v>
      </c>
      <c r="G12" s="7">
        <f>H12+I12+J12+K12</f>
      </c>
      <c r="H12" s="7">
        <v>0</v>
      </c>
      <c r="I12" s="7">
        <v>0</v>
      </c>
      <c r="J12" s="7">
        <v>0</v>
      </c>
      <c r="K12" s="7">
        <v>0</v>
      </c>
    </row>
    <row r="13" ht="30" customHeight="1">
      <c r="A13" s="6" t="s">
        <v>690</v>
      </c>
      <c r="B13" s="5" t="s">
        <v>691</v>
      </c>
      <c r="C13" s="7">
        <f>D13+E13+F13</f>
      </c>
      <c r="D13" s="7">
        <v>0</v>
      </c>
      <c r="E13" s="7">
        <v>0</v>
      </c>
      <c r="F13" s="7">
        <v>0</v>
      </c>
      <c r="G13" s="7">
        <f>H13+I13+J13+K13</f>
      </c>
      <c r="H13" s="7">
        <v>0</v>
      </c>
      <c r="I13" s="7">
        <v>0</v>
      </c>
      <c r="J13" s="7">
        <v>0</v>
      </c>
      <c r="K13" s="7">
        <v>0</v>
      </c>
    </row>
    <row r="14" ht="30" customHeight="1">
      <c r="A14" s="6" t="s">
        <v>692</v>
      </c>
      <c r="B14" s="5" t="s">
        <v>693</v>
      </c>
      <c r="C14" s="7">
        <f>D14+E14+F14</f>
      </c>
      <c r="D14" s="7">
        <v>0</v>
      </c>
      <c r="E14" s="7">
        <v>0</v>
      </c>
      <c r="F14" s="7">
        <v>0</v>
      </c>
      <c r="G14" s="7">
        <f>H14+I14+J14+K14</f>
      </c>
      <c r="H14" s="7">
        <v>0</v>
      </c>
      <c r="I14" s="7">
        <v>0</v>
      </c>
      <c r="J14" s="7">
        <v>0</v>
      </c>
      <c r="K14" s="7">
        <v>0</v>
      </c>
    </row>
    <row r="15" ht="30" customHeight="1">
      <c r="A15" s="6" t="s">
        <v>694</v>
      </c>
      <c r="B15" s="5" t="s">
        <v>695</v>
      </c>
      <c r="C15" s="7">
        <f>D15+E15+F15</f>
      </c>
      <c r="D15" s="7">
        <v>0</v>
      </c>
      <c r="E15" s="7">
        <v>0</v>
      </c>
      <c r="F15" s="7">
        <v>0</v>
      </c>
      <c r="G15" s="7">
        <f>H15+I15+J15+K15</f>
      </c>
      <c r="H15" s="7">
        <v>0</v>
      </c>
      <c r="I15" s="7">
        <v>0</v>
      </c>
      <c r="J15" s="7">
        <v>0</v>
      </c>
      <c r="K15" s="7">
        <v>0</v>
      </c>
    </row>
    <row r="16" ht="30" customHeight="1">
      <c r="A16" s="6" t="s">
        <v>696</v>
      </c>
      <c r="B16" s="5" t="s">
        <v>352</v>
      </c>
      <c r="C16" s="7">
        <f>D16+E16+F16</f>
      </c>
      <c r="D16" s="7">
        <v>0</v>
      </c>
      <c r="E16" s="7">
        <v>0</v>
      </c>
      <c r="F16" s="7">
        <v>0</v>
      </c>
      <c r="G16" s="7">
        <f>H16+I16+J16+K16</f>
      </c>
      <c r="H16" s="7">
        <v>0</v>
      </c>
      <c r="I16" s="7">
        <v>0</v>
      </c>
      <c r="J16" s="7">
        <v>0</v>
      </c>
      <c r="K16" s="7">
        <v>0</v>
      </c>
    </row>
    <row r="17" ht="30" customHeight="1">
      <c r="A17" s="6" t="s">
        <v>697</v>
      </c>
      <c r="B17" s="5" t="s">
        <v>698</v>
      </c>
      <c r="C17" s="7">
        <f>D17+E17+F17</f>
      </c>
      <c r="D17" s="7">
        <v>0</v>
      </c>
      <c r="E17" s="7">
        <v>0</v>
      </c>
      <c r="F17" s="7">
        <v>0</v>
      </c>
      <c r="G17" s="7">
        <f>H17+I17+J17+K17</f>
      </c>
      <c r="H17" s="7">
        <v>0</v>
      </c>
      <c r="I17" s="7">
        <v>0</v>
      </c>
      <c r="J17" s="7">
        <v>0</v>
      </c>
      <c r="K17" s="7">
        <v>0</v>
      </c>
    </row>
    <row r="18" ht="30" customHeight="1">
      <c r="A18" s="6" t="s">
        <v>699</v>
      </c>
      <c r="B18" s="5" t="s">
        <v>700</v>
      </c>
      <c r="C18" s="7">
        <f>D18+E18+F18</f>
      </c>
      <c r="D18" s="7">
        <v>0</v>
      </c>
      <c r="E18" s="7">
        <v>0</v>
      </c>
      <c r="F18" s="7">
        <v>0</v>
      </c>
      <c r="G18" s="7">
        <f>H18+I18+J18+K18</f>
      </c>
      <c r="H18" s="7">
        <v>0</v>
      </c>
      <c r="I18" s="7">
        <v>0</v>
      </c>
      <c r="J18" s="7">
        <v>0</v>
      </c>
      <c r="K18" s="7">
        <v>0</v>
      </c>
    </row>
    <row r="19" ht="30" customHeight="1">
      <c r="A19" s="6" t="s">
        <v>701</v>
      </c>
      <c r="B19" s="5" t="s">
        <v>91</v>
      </c>
      <c r="C19" s="7">
        <f>D19+E19+F19</f>
      </c>
      <c r="D19" s="7">
        <v>0</v>
      </c>
      <c r="E19" s="7">
        <v>0</v>
      </c>
      <c r="F19" s="7">
        <v>0</v>
      </c>
      <c r="G19" s="7">
        <f>H19+I19+J19+K19</f>
      </c>
      <c r="H19" s="7">
        <v>0</v>
      </c>
      <c r="I19" s="7">
        <v>0</v>
      </c>
      <c r="J19" s="7">
        <v>0</v>
      </c>
      <c r="K19" s="7">
        <v>0</v>
      </c>
    </row>
    <row r="20" ht="30" customHeight="1">
      <c r="A20" s="6" t="s">
        <v>702</v>
      </c>
      <c r="B20" s="5" t="s">
        <v>703</v>
      </c>
      <c r="C20" s="7">
        <f>D20+E20+F20</f>
      </c>
      <c r="D20" s="7">
        <v>0</v>
      </c>
      <c r="E20" s="7">
        <v>0</v>
      </c>
      <c r="F20" s="7">
        <v>0</v>
      </c>
      <c r="G20" s="7">
        <f>H20+I20+J20+K20</f>
      </c>
      <c r="H20" s="7">
        <v>0</v>
      </c>
      <c r="I20" s="7">
        <v>0</v>
      </c>
      <c r="J20" s="7">
        <v>0</v>
      </c>
      <c r="K20" s="7">
        <v>0</v>
      </c>
    </row>
    <row r="21" ht="30" customHeight="1">
      <c r="A21" s="6" t="s">
        <v>704</v>
      </c>
      <c r="B21" s="5" t="s">
        <v>705</v>
      </c>
      <c r="C21" s="7">
        <f>D21+E21+F21</f>
      </c>
      <c r="D21" s="7">
        <v>0</v>
      </c>
      <c r="E21" s="7">
        <v>0</v>
      </c>
      <c r="F21" s="7">
        <v>0</v>
      </c>
      <c r="G21" s="7">
        <f>H21+I21+J21+K21</f>
      </c>
      <c r="H21" s="7">
        <v>0</v>
      </c>
      <c r="I21" s="7">
        <v>0</v>
      </c>
      <c r="J21" s="7">
        <v>0</v>
      </c>
      <c r="K21" s="7">
        <v>0</v>
      </c>
    </row>
    <row r="22" ht="30" customHeight="1">
      <c r="A22" s="6" t="s">
        <v>706</v>
      </c>
      <c r="B22" s="5" t="s">
        <v>707</v>
      </c>
      <c r="C22" s="7">
        <f>D22+E22+F22</f>
      </c>
      <c r="D22" s="7">
        <v>0</v>
      </c>
      <c r="E22" s="7">
        <v>0</v>
      </c>
      <c r="F22" s="7">
        <v>0</v>
      </c>
      <c r="G22" s="7">
        <f>H22+I22+J22+K22</f>
      </c>
      <c r="H22" s="7">
        <v>0</v>
      </c>
      <c r="I22" s="7">
        <v>0</v>
      </c>
      <c r="J22" s="7">
        <v>0</v>
      </c>
      <c r="K22" s="7">
        <v>0</v>
      </c>
    </row>
    <row r="23" ht="30" customHeight="1">
      <c r="A23" s="6" t="s">
        <v>708</v>
      </c>
      <c r="B23" s="5" t="s">
        <v>709</v>
      </c>
      <c r="C23" s="7">
        <f>D23+E23+F23</f>
      </c>
      <c r="D23" s="7">
        <v>0</v>
      </c>
      <c r="E23" s="7">
        <v>0</v>
      </c>
      <c r="F23" s="7">
        <v>0</v>
      </c>
      <c r="G23" s="7">
        <f>H23+I23+J23+K23</f>
      </c>
      <c r="H23" s="7">
        <v>0</v>
      </c>
      <c r="I23" s="7">
        <v>0</v>
      </c>
      <c r="J23" s="7">
        <v>0</v>
      </c>
      <c r="K23" s="7">
        <v>0</v>
      </c>
    </row>
    <row r="24" ht="30" customHeight="1">
      <c r="A24" s="24" t="s">
        <v>710</v>
      </c>
      <c r="B24" s="25" t="s">
        <v>95</v>
      </c>
      <c r="C24" s="23">
        <f>D24+E24+F24</f>
      </c>
      <c r="D24" s="23">
        <v>0</v>
      </c>
      <c r="E24" s="23">
        <v>0</v>
      </c>
      <c r="F24" s="23">
        <v>0</v>
      </c>
      <c r="G24" s="23">
        <f>H24+I24+J24+K24</f>
      </c>
      <c r="H24" s="23">
        <v>0</v>
      </c>
      <c r="I24" s="23">
        <v>0</v>
      </c>
      <c r="J24" s="23">
        <v>0</v>
      </c>
      <c r="K24" s="23">
        <v>0</v>
      </c>
    </row>
    <row r="25" ht="30" customHeight="1">
      <c r="A25" s="6" t="s">
        <v>711</v>
      </c>
      <c r="B25" s="5" t="s">
        <v>243</v>
      </c>
      <c r="C25" s="7">
        <f>D25+E25+F25</f>
      </c>
      <c r="D25" s="7">
        <v>0</v>
      </c>
      <c r="E25" s="7">
        <v>0</v>
      </c>
      <c r="F25" s="7">
        <v>0</v>
      </c>
      <c r="G25" s="7">
        <f>H25+I25+J25+K25</f>
      </c>
      <c r="H25" s="7">
        <v>0</v>
      </c>
      <c r="I25" s="7">
        <v>0</v>
      </c>
      <c r="J25" s="7">
        <v>0</v>
      </c>
      <c r="K25" s="7">
        <v>0</v>
      </c>
    </row>
    <row r="26" ht="30" customHeight="1">
      <c r="A26" s="6" t="s">
        <v>712</v>
      </c>
      <c r="B26" s="5" t="s">
        <v>713</v>
      </c>
      <c r="C26" s="7">
        <f>D26+E26+F26</f>
      </c>
      <c r="D26" s="7">
        <v>0</v>
      </c>
      <c r="E26" s="7">
        <v>0</v>
      </c>
      <c r="F26" s="7">
        <v>0</v>
      </c>
      <c r="G26" s="7">
        <f>H26+I26+J26+K26</f>
      </c>
      <c r="H26" s="7">
        <v>0</v>
      </c>
      <c r="I26" s="7">
        <v>0</v>
      </c>
      <c r="J26" s="7">
        <v>0</v>
      </c>
      <c r="K26" s="7">
        <v>0</v>
      </c>
    </row>
    <row r="27" ht="30" customHeight="1">
      <c r="A27" s="6" t="s">
        <v>714</v>
      </c>
      <c r="B27" s="5" t="s">
        <v>715</v>
      </c>
      <c r="C27" s="7">
        <f>D27+E27+F27</f>
      </c>
      <c r="D27" s="7">
        <v>0</v>
      </c>
      <c r="E27" s="7">
        <v>0</v>
      </c>
      <c r="F27" s="7">
        <v>0</v>
      </c>
      <c r="G27" s="7">
        <f>H27+I27+J27+K27</f>
      </c>
      <c r="H27" s="7">
        <v>0</v>
      </c>
      <c r="I27" s="7">
        <v>0</v>
      </c>
      <c r="J27" s="7">
        <v>0</v>
      </c>
      <c r="K27" s="7">
        <v>0</v>
      </c>
    </row>
    <row r="28" ht="30" customHeight="1">
      <c r="A28" s="6" t="s">
        <v>716</v>
      </c>
      <c r="B28" s="5" t="s">
        <v>717</v>
      </c>
      <c r="C28" s="7">
        <f>D28+E28+F28</f>
      </c>
      <c r="D28" s="7">
        <v>0</v>
      </c>
      <c r="E28" s="7">
        <v>0</v>
      </c>
      <c r="F28" s="7">
        <v>0</v>
      </c>
      <c r="G28" s="7">
        <f>H28+I28+J28+K28</f>
      </c>
      <c r="H28" s="7">
        <v>0</v>
      </c>
      <c r="I28" s="7">
        <v>0</v>
      </c>
      <c r="J28" s="7">
        <v>0</v>
      </c>
      <c r="K28" s="7">
        <v>0</v>
      </c>
    </row>
    <row r="29" ht="30" customHeight="1">
      <c r="A29" s="6" t="s">
        <v>718</v>
      </c>
      <c r="B29" s="5" t="s">
        <v>719</v>
      </c>
      <c r="C29" s="7">
        <f>D29+E29+F29</f>
      </c>
      <c r="D29" s="7">
        <v>0</v>
      </c>
      <c r="E29" s="7">
        <v>0</v>
      </c>
      <c r="F29" s="7">
        <v>0</v>
      </c>
      <c r="G29" s="7">
        <f>H29+I29+J29+K29</f>
      </c>
      <c r="H29" s="7">
        <v>0</v>
      </c>
      <c r="I29" s="7">
        <v>0</v>
      </c>
      <c r="J29" s="7">
        <v>0</v>
      </c>
      <c r="K29" s="7">
        <v>0</v>
      </c>
    </row>
    <row r="30" ht="30" customHeight="1">
      <c r="A30" s="6" t="s">
        <v>720</v>
      </c>
      <c r="B30" s="5" t="s">
        <v>721</v>
      </c>
      <c r="C30" s="7">
        <f>D30+E30+F30</f>
      </c>
      <c r="D30" s="7">
        <v>0</v>
      </c>
      <c r="E30" s="7">
        <v>0</v>
      </c>
      <c r="F30" s="7">
        <v>0</v>
      </c>
      <c r="G30" s="7">
        <f>H30+I30+J30+K30</f>
      </c>
      <c r="H30" s="7">
        <v>0</v>
      </c>
      <c r="I30" s="7">
        <v>0</v>
      </c>
      <c r="J30" s="7">
        <v>0</v>
      </c>
      <c r="K30" s="7">
        <v>0</v>
      </c>
    </row>
    <row r="31" ht="30" customHeight="1">
      <c r="A31" s="6" t="s">
        <v>722</v>
      </c>
      <c r="B31" s="5" t="s">
        <v>622</v>
      </c>
      <c r="C31" s="7">
        <f>D31+E31+F31</f>
      </c>
      <c r="D31" s="7">
        <v>0</v>
      </c>
      <c r="E31" s="7">
        <v>0</v>
      </c>
      <c r="F31" s="7">
        <v>0</v>
      </c>
      <c r="G31" s="7">
        <f>H31+I31+J31+K31</f>
      </c>
      <c r="H31" s="7">
        <v>0</v>
      </c>
      <c r="I31" s="7">
        <v>0</v>
      </c>
      <c r="J31" s="7">
        <v>0</v>
      </c>
      <c r="K31" s="7">
        <v>0</v>
      </c>
    </row>
    <row r="32" ht="30" customHeight="1">
      <c r="A32" s="6" t="s">
        <v>723</v>
      </c>
      <c r="B32" s="5" t="s">
        <v>724</v>
      </c>
      <c r="C32" s="7">
        <f>D32+E32+F32</f>
      </c>
      <c r="D32" s="7">
        <v>0</v>
      </c>
      <c r="E32" s="7">
        <v>0</v>
      </c>
      <c r="F32" s="7">
        <v>0</v>
      </c>
      <c r="G32" s="7">
        <f>H32+I32+J32+K32</f>
      </c>
      <c r="H32" s="7">
        <v>0</v>
      </c>
      <c r="I32" s="7">
        <v>0</v>
      </c>
      <c r="J32" s="7">
        <v>0</v>
      </c>
      <c r="K32" s="7">
        <v>0</v>
      </c>
    </row>
    <row r="33" ht="30" customHeight="1">
      <c r="A33" s="6" t="s">
        <v>725</v>
      </c>
      <c r="B33" s="5" t="s">
        <v>726</v>
      </c>
      <c r="C33" s="7">
        <f>D33+E33+F33</f>
      </c>
      <c r="D33" s="7">
        <v>0</v>
      </c>
      <c r="E33" s="7">
        <v>0</v>
      </c>
      <c r="F33" s="7">
        <v>0</v>
      </c>
      <c r="G33" s="7">
        <f>H33+I33+J33+K33</f>
      </c>
      <c r="H33" s="7">
        <v>0</v>
      </c>
      <c r="I33" s="7">
        <v>0</v>
      </c>
      <c r="J33" s="7">
        <v>0</v>
      </c>
      <c r="K33" s="7">
        <v>0</v>
      </c>
    </row>
    <row r="34" ht="30" customHeight="1">
      <c r="A34" s="6" t="s">
        <v>727</v>
      </c>
      <c r="B34" s="5" t="s">
        <v>728</v>
      </c>
      <c r="C34" s="7">
        <f>D34+E34+F34</f>
      </c>
      <c r="D34" s="7">
        <v>0</v>
      </c>
      <c r="E34" s="7">
        <v>0</v>
      </c>
      <c r="F34" s="7">
        <v>0</v>
      </c>
      <c r="G34" s="7">
        <f>H34+I34+J34+K34</f>
      </c>
      <c r="H34" s="7">
        <v>0</v>
      </c>
      <c r="I34" s="7">
        <v>0</v>
      </c>
      <c r="J34" s="7">
        <v>0</v>
      </c>
      <c r="K34" s="7">
        <v>0</v>
      </c>
    </row>
    <row r="35" ht="30" customHeight="1">
      <c r="A35" s="6" t="s">
        <v>729</v>
      </c>
      <c r="B35" s="5" t="s">
        <v>730</v>
      </c>
      <c r="C35" s="7">
        <f>D35+E35+F35</f>
      </c>
      <c r="D35" s="7">
        <v>0</v>
      </c>
      <c r="E35" s="7">
        <v>0</v>
      </c>
      <c r="F35" s="7">
        <v>0</v>
      </c>
      <c r="G35" s="7">
        <f>H35+I35+J35+K35</f>
      </c>
      <c r="H35" s="7">
        <v>0</v>
      </c>
      <c r="I35" s="7">
        <v>0</v>
      </c>
      <c r="J35" s="7">
        <v>0</v>
      </c>
      <c r="K35" s="7">
        <v>0</v>
      </c>
    </row>
    <row r="36" ht="30" customHeight="1">
      <c r="A36" s="6" t="s">
        <v>731</v>
      </c>
      <c r="B36" s="5" t="s">
        <v>732</v>
      </c>
      <c r="C36" s="7">
        <f>D36+E36+F36</f>
      </c>
      <c r="D36" s="7">
        <v>0</v>
      </c>
      <c r="E36" s="7">
        <v>0</v>
      </c>
      <c r="F36" s="7">
        <v>0</v>
      </c>
      <c r="G36" s="7">
        <f>H36+I36+J36+K36</f>
      </c>
      <c r="H36" s="7">
        <v>0</v>
      </c>
      <c r="I36" s="7">
        <v>0</v>
      </c>
      <c r="J36" s="7">
        <v>0</v>
      </c>
      <c r="K36" s="7">
        <v>0</v>
      </c>
    </row>
    <row r="37" ht="30" customHeight="1">
      <c r="A37" s="6" t="s">
        <v>733</v>
      </c>
      <c r="B37" s="5" t="s">
        <v>734</v>
      </c>
      <c r="C37" s="7">
        <f>D37+E37+F37</f>
      </c>
      <c r="D37" s="7">
        <v>0</v>
      </c>
      <c r="E37" s="7">
        <v>0</v>
      </c>
      <c r="F37" s="7">
        <v>0</v>
      </c>
      <c r="G37" s="7">
        <f>H37+I37+J37+K37</f>
      </c>
      <c r="H37" s="7">
        <v>0</v>
      </c>
      <c r="I37" s="7">
        <v>0</v>
      </c>
      <c r="J37" s="7">
        <v>0</v>
      </c>
      <c r="K37" s="7">
        <v>0</v>
      </c>
    </row>
    <row r="38" ht="30" customHeight="1">
      <c r="A38" s="24" t="s">
        <v>735</v>
      </c>
      <c r="B38" s="25" t="s">
        <v>157</v>
      </c>
      <c r="C38" s="23">
        <f>D38+E38+F38</f>
      </c>
      <c r="D38" s="23">
        <v>0</v>
      </c>
      <c r="E38" s="23">
        <v>0</v>
      </c>
      <c r="F38" s="23">
        <v>0</v>
      </c>
      <c r="G38" s="23">
        <f>H38+I38+J38+K38</f>
      </c>
      <c r="H38" s="23">
        <v>0</v>
      </c>
      <c r="I38" s="23">
        <v>0</v>
      </c>
      <c r="J38" s="23">
        <v>0</v>
      </c>
      <c r="K38" s="23">
        <v>0</v>
      </c>
    </row>
    <row r="39" ht="30" customHeight="1">
      <c r="A39" s="6" t="s">
        <v>736</v>
      </c>
      <c r="B39" s="5" t="s">
        <v>159</v>
      </c>
      <c r="C39" s="7">
        <f>D39+E39+F39</f>
      </c>
      <c r="D39" s="7">
        <v>0</v>
      </c>
      <c r="E39" s="7">
        <v>0</v>
      </c>
      <c r="F39" s="7">
        <v>0</v>
      </c>
      <c r="G39" s="7">
        <f>H39+I39+J39+K39</f>
      </c>
      <c r="H39" s="7">
        <v>0</v>
      </c>
      <c r="I39" s="7">
        <v>0</v>
      </c>
      <c r="J39" s="7">
        <v>0</v>
      </c>
      <c r="K39" s="7">
        <v>0</v>
      </c>
    </row>
    <row r="40" ht="30" customHeight="1">
      <c r="A40" s="6" t="s">
        <v>737</v>
      </c>
      <c r="B40" s="5" t="s">
        <v>161</v>
      </c>
      <c r="C40" s="7">
        <f>D40+E40+F40</f>
      </c>
      <c r="D40" s="7">
        <v>0</v>
      </c>
      <c r="E40" s="7">
        <v>0</v>
      </c>
      <c r="F40" s="7">
        <v>0</v>
      </c>
      <c r="G40" s="7">
        <f>H40+I40+J40+K40</f>
      </c>
      <c r="H40" s="7">
        <v>0</v>
      </c>
      <c r="I40" s="7">
        <v>0</v>
      </c>
      <c r="J40" s="7">
        <v>0</v>
      </c>
      <c r="K40" s="7">
        <v>0</v>
      </c>
    </row>
    <row r="41" ht="30" customHeight="1">
      <c r="A41" s="6" t="s">
        <v>738</v>
      </c>
      <c r="B41" s="5" t="s">
        <v>163</v>
      </c>
      <c r="C41" s="7">
        <f>D41+E41+F41</f>
      </c>
      <c r="D41" s="7">
        <v>0</v>
      </c>
      <c r="E41" s="7">
        <v>0</v>
      </c>
      <c r="F41" s="7">
        <v>0</v>
      </c>
      <c r="G41" s="7">
        <f>H41+I41+J41+K41</f>
      </c>
      <c r="H41" s="7">
        <v>0</v>
      </c>
      <c r="I41" s="7">
        <v>0</v>
      </c>
      <c r="J41" s="7">
        <v>0</v>
      </c>
      <c r="K41" s="7">
        <v>0</v>
      </c>
    </row>
    <row r="42" ht="30" customHeight="1">
      <c r="A42" s="6" t="s">
        <v>739</v>
      </c>
      <c r="B42" s="5" t="s">
        <v>165</v>
      </c>
      <c r="C42" s="7">
        <f>D42+E42+F42</f>
      </c>
      <c r="D42" s="7">
        <v>0</v>
      </c>
      <c r="E42" s="7">
        <v>0</v>
      </c>
      <c r="F42" s="7">
        <v>0</v>
      </c>
      <c r="G42" s="7">
        <f>H42+I42+J42+K42</f>
      </c>
      <c r="H42" s="7">
        <v>0</v>
      </c>
      <c r="I42" s="7">
        <v>0</v>
      </c>
      <c r="J42" s="7">
        <v>0</v>
      </c>
      <c r="K42" s="7">
        <v>0</v>
      </c>
    </row>
    <row r="43" ht="30" customHeight="1">
      <c r="A43" s="6" t="s">
        <v>740</v>
      </c>
      <c r="B43" s="5" t="s">
        <v>741</v>
      </c>
      <c r="C43" s="7">
        <f>D43+E43+F43</f>
      </c>
      <c r="D43" s="7">
        <v>0</v>
      </c>
      <c r="E43" s="7">
        <v>0</v>
      </c>
      <c r="F43" s="7">
        <v>0</v>
      </c>
      <c r="G43" s="7">
        <f>H43+I43+J43+K43</f>
      </c>
      <c r="H43" s="7">
        <v>0</v>
      </c>
      <c r="I43" s="7">
        <v>0</v>
      </c>
      <c r="J43" s="7">
        <v>0</v>
      </c>
      <c r="K43" s="7">
        <v>0</v>
      </c>
    </row>
    <row r="44" ht="30" customHeight="1">
      <c r="A44" s="6" t="s">
        <v>742</v>
      </c>
      <c r="B44" s="5" t="s">
        <v>743</v>
      </c>
      <c r="C44" s="7">
        <f>D44+E44+F44</f>
      </c>
      <c r="D44" s="7">
        <v>0</v>
      </c>
      <c r="E44" s="7">
        <v>0</v>
      </c>
      <c r="F44" s="7">
        <v>0</v>
      </c>
      <c r="G44" s="7">
        <f>H44+I44+J44+K44</f>
      </c>
      <c r="H44" s="7">
        <v>0</v>
      </c>
      <c r="I44" s="7">
        <v>0</v>
      </c>
      <c r="J44" s="7">
        <v>0</v>
      </c>
      <c r="K44" s="7">
        <v>0</v>
      </c>
    </row>
    <row r="45" ht="30" customHeight="1">
      <c r="A45" s="6" t="s">
        <v>744</v>
      </c>
      <c r="B45" s="5" t="s">
        <v>745</v>
      </c>
      <c r="C45" s="7">
        <f>D45+E45+F45</f>
      </c>
      <c r="D45" s="7">
        <v>0</v>
      </c>
      <c r="E45" s="7">
        <v>0</v>
      </c>
      <c r="F45" s="7">
        <v>0</v>
      </c>
      <c r="G45" s="7">
        <f>H45+I45+J45+K45</f>
      </c>
      <c r="H45" s="7">
        <v>0</v>
      </c>
      <c r="I45" s="7">
        <v>0</v>
      </c>
      <c r="J45" s="7">
        <v>0</v>
      </c>
      <c r="K45" s="7">
        <v>0</v>
      </c>
    </row>
    <row r="46" ht="30" customHeight="1">
      <c r="A46" s="6" t="s">
        <v>746</v>
      </c>
      <c r="B46" s="5" t="s">
        <v>747</v>
      </c>
      <c r="C46" s="7">
        <f>D46+E46+F46</f>
      </c>
      <c r="D46" s="7">
        <v>0</v>
      </c>
      <c r="E46" s="7">
        <v>0</v>
      </c>
      <c r="F46" s="7">
        <v>0</v>
      </c>
      <c r="G46" s="7">
        <f>H46+I46+J46+K46</f>
      </c>
      <c r="H46" s="7">
        <v>0</v>
      </c>
      <c r="I46" s="7">
        <v>0</v>
      </c>
      <c r="J46" s="7">
        <v>0</v>
      </c>
      <c r="K46" s="7">
        <v>0</v>
      </c>
    </row>
    <row r="47" ht="30" customHeight="1">
      <c r="A47" s="6" t="s">
        <v>748</v>
      </c>
      <c r="B47" s="5" t="s">
        <v>749</v>
      </c>
      <c r="C47" s="7">
        <f>D47+E47+F47</f>
      </c>
      <c r="D47" s="7">
        <v>0</v>
      </c>
      <c r="E47" s="7">
        <v>0</v>
      </c>
      <c r="F47" s="7">
        <v>0</v>
      </c>
      <c r="G47" s="7">
        <f>H47+I47+J47+K47</f>
      </c>
      <c r="H47" s="7">
        <v>0</v>
      </c>
      <c r="I47" s="7">
        <v>0</v>
      </c>
      <c r="J47" s="7">
        <v>0</v>
      </c>
      <c r="K47" s="7">
        <v>0</v>
      </c>
    </row>
    <row r="48" ht="20" customHeight="1">
      <c r="A48" s="21" t="s">
        <v>102</v>
      </c>
      <c r="B48" s="25" t="s">
        <v>103</v>
      </c>
      <c r="C48" s="23">
        <f>VLOOKUP("1000",B:U,2,0) + VLOOKUP("2000",B:U,2,0) + VLOOKUP("3000",B:U,2,0)</f>
      </c>
      <c r="D48" s="23">
        <f>VLOOKUP("1000",B:U,3,0) + VLOOKUP("2000",B:U,3,0) + VLOOKUP("3000",B:U,3,0)</f>
      </c>
      <c r="E48" s="23">
        <f>VLOOKUP("1000",B:U,4,0) + VLOOKUP("2000",B:U,4,0) + VLOOKUP("3000",B:U,4,0)</f>
      </c>
      <c r="F48" s="23">
        <f>VLOOKUP("1000",B:U,5,0) + VLOOKUP("2000",B:U,5,0) + VLOOKUP("3000",B:U,5,0)</f>
      </c>
      <c r="G48" s="23">
        <f>VLOOKUP("1000",B:U,6,0) + VLOOKUP("2000",B:U,6,0) + VLOOKUP("3000",B:U,6,0)</f>
      </c>
      <c r="H48" s="23">
        <f>VLOOKUP("1000",B:U,7,0) + VLOOKUP("2000",B:U,7,0) + VLOOKUP("3000",B:U,7,0)</f>
      </c>
      <c r="I48" s="23">
        <f>VLOOKUP("1000",B:U,8,0) + VLOOKUP("2000",B:U,8,0) + VLOOKUP("3000",B:U,8,0)</f>
      </c>
      <c r="J48" s="23">
        <f>VLOOKUP("1000",B:U,9,0) + VLOOKUP("2000",B:U,9,0) + VLOOKUP("3000",B:U,9,0)</f>
      </c>
      <c r="K48" s="23">
        <f>VLOOKUP("1000",B:U,10,0) + VLOOKUP("2000",B:U,10,0) + VLOOKUP("3000",B:U,10,0)</f>
      </c>
    </row>
  </sheetData>
  <sheetProtection password="" sheet="1" objects="1" scenarios="1"/>
  <mergeCells>
    <mergeCell ref="A1:K1"/>
    <mergeCell ref="A2:A4"/>
    <mergeCell ref="B2:B4"/>
    <mergeCell ref="C2:F2"/>
    <mergeCell ref="G2:K2"/>
    <mergeCell ref="C3:C4"/>
    <mergeCell ref="D3:F3"/>
    <mergeCell ref="G3:G4"/>
    <mergeCell ref="H3:K3"/>
  </mergeCells>
  <phoneticPr fontId="0" type="noConversion"/>
  <pageMargins left="0.4" right="0.4" top="0.4" bottom="0.4" header="0.1" footer="0.1"/>
  <pageSetup paperSize="9" fitToHeight="0" orientation="landscape" verticalDpi="0" r:id="rId25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26" width="17.19" customWidth="1"/>
  </cols>
  <sheetData>
    <row r="1" ht="50" customHeight="1">
      <c r="A1" s="1" t="s">
        <v>754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30" customHeight="1">
      <c r="A2" s="5" t="s">
        <v>136</v>
      </c>
      <c r="B2" s="5" t="s">
        <v>75</v>
      </c>
      <c r="C2" s="5" t="s">
        <v>755</v>
      </c>
      <c r="D2" s="5"/>
      <c r="E2" s="5"/>
      <c r="F2" s="5"/>
      <c r="G2" s="5"/>
      <c r="H2" s="5"/>
      <c r="I2" s="5"/>
      <c r="J2" s="5"/>
      <c r="K2" s="5" t="s">
        <v>756</v>
      </c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30" customHeight="1">
      <c r="A3" s="5"/>
      <c r="B3" s="5"/>
      <c r="C3" s="5"/>
      <c r="D3" s="0"/>
      <c r="E3" s="0"/>
      <c r="F3" s="0"/>
      <c r="G3" s="0"/>
      <c r="H3" s="0"/>
      <c r="I3" s="0"/>
      <c r="J3" s="0"/>
      <c r="K3" s="5" t="s">
        <v>757</v>
      </c>
      <c r="L3" s="5"/>
      <c r="M3" s="5"/>
      <c r="N3" s="5"/>
      <c r="O3" s="5"/>
      <c r="P3" s="5"/>
      <c r="Q3" s="5"/>
      <c r="R3" s="5"/>
      <c r="S3" s="5" t="s">
        <v>758</v>
      </c>
      <c r="T3" s="5"/>
      <c r="U3" s="5"/>
      <c r="V3" s="5"/>
      <c r="W3" s="5"/>
      <c r="X3" s="5"/>
      <c r="Y3" s="5"/>
      <c r="Z3" s="5"/>
    </row>
    <row r="4" ht="30" customHeight="1">
      <c r="A4" s="5"/>
      <c r="B4" s="5"/>
      <c r="C4" s="5" t="s">
        <v>81</v>
      </c>
      <c r="D4" s="5"/>
      <c r="E4" s="5" t="s">
        <v>188</v>
      </c>
      <c r="F4" s="5"/>
      <c r="G4" s="5"/>
      <c r="H4" s="5"/>
      <c r="I4" s="5"/>
      <c r="J4" s="5"/>
      <c r="K4" s="5" t="s">
        <v>81</v>
      </c>
      <c r="L4" s="5"/>
      <c r="M4" s="5" t="s">
        <v>188</v>
      </c>
      <c r="N4" s="5"/>
      <c r="O4" s="5"/>
      <c r="P4" s="5"/>
      <c r="Q4" s="5"/>
      <c r="R4" s="5"/>
      <c r="S4" s="5" t="s">
        <v>81</v>
      </c>
      <c r="T4" s="5"/>
      <c r="U4" s="5" t="s">
        <v>188</v>
      </c>
      <c r="V4" s="5"/>
      <c r="W4" s="5"/>
      <c r="X4" s="5"/>
      <c r="Y4" s="5"/>
      <c r="Z4" s="5"/>
    </row>
    <row r="5" ht="30" customHeight="1">
      <c r="A5" s="5"/>
      <c r="B5" s="5"/>
      <c r="C5" s="5"/>
      <c r="D5" s="0"/>
      <c r="E5" s="5" t="s">
        <v>759</v>
      </c>
      <c r="F5" s="5"/>
      <c r="G5" s="5" t="s">
        <v>760</v>
      </c>
      <c r="H5" s="5"/>
      <c r="I5" s="5" t="s">
        <v>761</v>
      </c>
      <c r="J5" s="5"/>
      <c r="K5" s="5"/>
      <c r="L5" s="0"/>
      <c r="M5" s="5" t="s">
        <v>759</v>
      </c>
      <c r="N5" s="5"/>
      <c r="O5" s="5" t="s">
        <v>760</v>
      </c>
      <c r="P5" s="5"/>
      <c r="Q5" s="5" t="s">
        <v>761</v>
      </c>
      <c r="R5" s="5"/>
      <c r="S5" s="5"/>
      <c r="T5" s="0"/>
      <c r="U5" s="5" t="s">
        <v>759</v>
      </c>
      <c r="V5" s="5"/>
      <c r="W5" s="5" t="s">
        <v>760</v>
      </c>
      <c r="X5" s="5"/>
      <c r="Y5" s="5" t="s">
        <v>761</v>
      </c>
      <c r="Z5" s="5"/>
    </row>
    <row r="6" ht="30" customHeight="1">
      <c r="A6" s="5"/>
      <c r="B6" s="5"/>
      <c r="C6" s="5" t="s">
        <v>676</v>
      </c>
      <c r="D6" s="5" t="s">
        <v>677</v>
      </c>
      <c r="E6" s="5" t="s">
        <v>676</v>
      </c>
      <c r="F6" s="5" t="s">
        <v>677</v>
      </c>
      <c r="G6" s="5" t="s">
        <v>676</v>
      </c>
      <c r="H6" s="5" t="s">
        <v>677</v>
      </c>
      <c r="I6" s="5" t="s">
        <v>676</v>
      </c>
      <c r="J6" s="5" t="s">
        <v>677</v>
      </c>
      <c r="K6" s="5" t="s">
        <v>676</v>
      </c>
      <c r="L6" s="5" t="s">
        <v>677</v>
      </c>
      <c r="M6" s="5" t="s">
        <v>676</v>
      </c>
      <c r="N6" s="5" t="s">
        <v>677</v>
      </c>
      <c r="O6" s="5" t="s">
        <v>676</v>
      </c>
      <c r="P6" s="5" t="s">
        <v>677</v>
      </c>
      <c r="Q6" s="5" t="s">
        <v>676</v>
      </c>
      <c r="R6" s="5" t="s">
        <v>677</v>
      </c>
      <c r="S6" s="5" t="s">
        <v>676</v>
      </c>
      <c r="T6" s="5" t="s">
        <v>677</v>
      </c>
      <c r="U6" s="5" t="s">
        <v>676</v>
      </c>
      <c r="V6" s="5" t="s">
        <v>677</v>
      </c>
      <c r="W6" s="5" t="s">
        <v>676</v>
      </c>
      <c r="X6" s="5" t="s">
        <v>677</v>
      </c>
      <c r="Y6" s="5" t="s">
        <v>676</v>
      </c>
      <c r="Z6" s="5" t="s">
        <v>677</v>
      </c>
    </row>
    <row r="7" ht="20" customHeight="1">
      <c r="A7" s="5" t="s">
        <v>17</v>
      </c>
      <c r="B7" s="5" t="s">
        <v>19</v>
      </c>
      <c r="C7" s="5" t="s">
        <v>22</v>
      </c>
      <c r="D7" s="5" t="s">
        <v>24</v>
      </c>
      <c r="E7" s="5" t="s">
        <v>27</v>
      </c>
      <c r="F7" s="5" t="s">
        <v>30</v>
      </c>
      <c r="G7" s="5" t="s">
        <v>32</v>
      </c>
      <c r="H7" s="5" t="s">
        <v>35</v>
      </c>
      <c r="I7" s="5" t="s">
        <v>38</v>
      </c>
      <c r="J7" s="5" t="s">
        <v>41</v>
      </c>
      <c r="K7" s="5" t="s">
        <v>43</v>
      </c>
      <c r="L7" s="5" t="s">
        <v>45</v>
      </c>
      <c r="M7" s="5" t="s">
        <v>47</v>
      </c>
      <c r="N7" s="5" t="s">
        <v>50</v>
      </c>
      <c r="O7" s="5" t="s">
        <v>53</v>
      </c>
      <c r="P7" s="5" t="s">
        <v>56</v>
      </c>
      <c r="Q7" s="5" t="s">
        <v>57</v>
      </c>
      <c r="R7" s="5" t="s">
        <v>362</v>
      </c>
      <c r="S7" s="5" t="s">
        <v>363</v>
      </c>
      <c r="T7" s="5" t="s">
        <v>364</v>
      </c>
      <c r="U7" s="5" t="s">
        <v>570</v>
      </c>
      <c r="V7" s="5" t="s">
        <v>571</v>
      </c>
      <c r="W7" s="5" t="s">
        <v>647</v>
      </c>
      <c r="X7" s="5" t="s">
        <v>648</v>
      </c>
      <c r="Y7" s="5" t="s">
        <v>649</v>
      </c>
      <c r="Z7" s="5" t="s">
        <v>650</v>
      </c>
    </row>
    <row r="8" ht="30" customHeight="1">
      <c r="A8" s="24" t="s">
        <v>678</v>
      </c>
      <c r="B8" s="25" t="s">
        <v>85</v>
      </c>
      <c r="C8" s="23">
        <f>E8+G8+I8</f>
      </c>
      <c r="D8" s="23">
        <f>F8+H8+J8</f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f>M8+O8+Q8</f>
      </c>
      <c r="L8" s="23">
        <f>N8+P8+R8</f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f>U8+W8+Y8</f>
      </c>
      <c r="T8" s="23">
        <f>V8+X8+Z8</f>
      </c>
      <c r="U8" s="23">
        <v>0</v>
      </c>
      <c r="V8" s="23">
        <v>0</v>
      </c>
      <c r="W8" s="23">
        <v>0</v>
      </c>
      <c r="X8" s="23">
        <v>0</v>
      </c>
      <c r="Y8" s="23">
        <v>0</v>
      </c>
      <c r="Z8" s="23">
        <v>0</v>
      </c>
    </row>
    <row r="9" ht="30" customHeight="1">
      <c r="A9" s="6" t="s">
        <v>679</v>
      </c>
      <c r="B9" s="5" t="s">
        <v>240</v>
      </c>
      <c r="C9" s="7">
        <f>E9+G9+I9</f>
      </c>
      <c r="D9" s="7">
        <f>F9+H9+J9</f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f>M9+O9+Q9</f>
      </c>
      <c r="L9" s="7">
        <f>N9+P9+R9</f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f>U9+W9+Y9</f>
      </c>
      <c r="T9" s="7">
        <f>V9+X9+Z9</f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</row>
    <row r="10" ht="30" customHeight="1">
      <c r="A10" s="6" t="s">
        <v>680</v>
      </c>
      <c r="B10" s="5" t="s">
        <v>681</v>
      </c>
      <c r="C10" s="7">
        <f>E10+G10+I10</f>
      </c>
      <c r="D10" s="7">
        <f>F10+H10+J10</f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f>M10+O10+Q10</f>
      </c>
      <c r="L10" s="7">
        <f>N10+P10+R10</f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f>U10+W10+Y10</f>
      </c>
      <c r="T10" s="7">
        <f>V10+X10+Z10</f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</row>
    <row r="11" ht="30" customHeight="1">
      <c r="A11" s="6" t="s">
        <v>682</v>
      </c>
      <c r="B11" s="5" t="s">
        <v>683</v>
      </c>
      <c r="C11" s="7">
        <f>E11+G11+I11</f>
      </c>
      <c r="D11" s="7">
        <f>F11+H11+J11</f>
      </c>
      <c r="E11" s="7">
        <v>9</v>
      </c>
      <c r="F11" s="7">
        <v>9</v>
      </c>
      <c r="G11" s="7">
        <v>0</v>
      </c>
      <c r="H11" s="7">
        <v>0</v>
      </c>
      <c r="I11" s="7">
        <v>0</v>
      </c>
      <c r="J11" s="7">
        <v>0</v>
      </c>
      <c r="K11" s="7">
        <f>M11+O11+Q11</f>
      </c>
      <c r="L11" s="7">
        <f>N11+P11+R11</f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f>U11+W11+Y11</f>
      </c>
      <c r="T11" s="7">
        <f>V11+X11+Z11</f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</row>
    <row r="12" ht="30" customHeight="1">
      <c r="A12" s="6" t="s">
        <v>684</v>
      </c>
      <c r="B12" s="5" t="s">
        <v>685</v>
      </c>
      <c r="C12" s="7">
        <f>E12+G12+I12</f>
      </c>
      <c r="D12" s="7">
        <f>F12+H12+J12</f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f>M12+O12+Q12</f>
      </c>
      <c r="L12" s="7">
        <f>N12+P12+R12</f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f>U12+W12+Y12</f>
      </c>
      <c r="T12" s="7">
        <f>V12+X12+Z12</f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</row>
    <row r="13" ht="30" customHeight="1">
      <c r="A13" s="6" t="s">
        <v>686</v>
      </c>
      <c r="B13" s="5" t="s">
        <v>687</v>
      </c>
      <c r="C13" s="7">
        <f>E13+G13+I13</f>
      </c>
      <c r="D13" s="7">
        <f>F13+H13+J13</f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f>M13+O13+Q13</f>
      </c>
      <c r="L13" s="7">
        <f>N13+P13+R13</f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f>U13+W13+Y13</f>
      </c>
      <c r="T13" s="7">
        <f>V13+X13+Z13</f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</row>
    <row r="14" ht="30" customHeight="1">
      <c r="A14" s="6" t="s">
        <v>688</v>
      </c>
      <c r="B14" s="5" t="s">
        <v>689</v>
      </c>
      <c r="C14" s="7">
        <f>E14+G14+I14</f>
      </c>
      <c r="D14" s="7">
        <f>F14+H14+J14</f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f>M14+O14+Q14</f>
      </c>
      <c r="L14" s="7">
        <f>N14+P14+R14</f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f>U14+W14+Y14</f>
      </c>
      <c r="T14" s="7">
        <f>V14+X14+Z14</f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</row>
    <row r="15" ht="30" customHeight="1">
      <c r="A15" s="6" t="s">
        <v>690</v>
      </c>
      <c r="B15" s="5" t="s">
        <v>691</v>
      </c>
      <c r="C15" s="7">
        <f>E15+G15+I15</f>
      </c>
      <c r="D15" s="7">
        <f>F15+H15+J15</f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f>M15+O15+Q15</f>
      </c>
      <c r="L15" s="7">
        <f>N15+P15+R15</f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f>U15+W15+Y15</f>
      </c>
      <c r="T15" s="7">
        <f>V15+X15+Z15</f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</row>
    <row r="16" ht="30" customHeight="1">
      <c r="A16" s="6" t="s">
        <v>692</v>
      </c>
      <c r="B16" s="5" t="s">
        <v>693</v>
      </c>
      <c r="C16" s="7">
        <f>E16+G16+I16</f>
      </c>
      <c r="D16" s="7">
        <f>F16+H16+J16</f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f>M16+O16+Q16</f>
      </c>
      <c r="L16" s="7">
        <f>N16+P16+R16</f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f>U16+W16+Y16</f>
      </c>
      <c r="T16" s="7">
        <f>V16+X16+Z16</f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</row>
    <row r="17" ht="30" customHeight="1">
      <c r="A17" s="6" t="s">
        <v>694</v>
      </c>
      <c r="B17" s="5" t="s">
        <v>695</v>
      </c>
      <c r="C17" s="7">
        <f>E17+G17+I17</f>
      </c>
      <c r="D17" s="7">
        <f>F17+H17+J17</f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f>M17+O17+Q17</f>
      </c>
      <c r="L17" s="7">
        <f>N17+P17+R17</f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f>U17+W17+Y17</f>
      </c>
      <c r="T17" s="7">
        <f>V17+X17+Z17</f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</row>
    <row r="18" ht="30" customHeight="1">
      <c r="A18" s="6" t="s">
        <v>696</v>
      </c>
      <c r="B18" s="5" t="s">
        <v>352</v>
      </c>
      <c r="C18" s="7">
        <f>E18+G18+I18</f>
      </c>
      <c r="D18" s="7">
        <f>F18+H18+J18</f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f>M18+O18+Q18</f>
      </c>
      <c r="L18" s="7">
        <f>N18+P18+R18</f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f>U18+W18+Y18</f>
      </c>
      <c r="T18" s="7">
        <f>V18+X18+Z18</f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</row>
    <row r="19" ht="30" customHeight="1">
      <c r="A19" s="6" t="s">
        <v>697</v>
      </c>
      <c r="B19" s="5" t="s">
        <v>698</v>
      </c>
      <c r="C19" s="7">
        <f>E19+G19+I19</f>
      </c>
      <c r="D19" s="7">
        <f>F19+H19+J19</f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f>M19+O19+Q19</f>
      </c>
      <c r="L19" s="7">
        <f>N19+P19+R19</f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f>U19+W19+Y19</f>
      </c>
      <c r="T19" s="7">
        <f>V19+X19+Z19</f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</row>
    <row r="20" ht="30" customHeight="1">
      <c r="A20" s="6" t="s">
        <v>699</v>
      </c>
      <c r="B20" s="5" t="s">
        <v>700</v>
      </c>
      <c r="C20" s="7">
        <f>E20+G20+I20</f>
      </c>
      <c r="D20" s="7">
        <f>F20+H20+J20</f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f>M20+O20+Q20</f>
      </c>
      <c r="L20" s="7">
        <f>N20+P20+R20</f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f>U20+W20+Y20</f>
      </c>
      <c r="T20" s="7">
        <f>V20+X20+Z20</f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</row>
    <row r="21" ht="30" customHeight="1">
      <c r="A21" s="6" t="s">
        <v>701</v>
      </c>
      <c r="B21" s="5" t="s">
        <v>91</v>
      </c>
      <c r="C21" s="7">
        <f>E21+G21+I21</f>
      </c>
      <c r="D21" s="7">
        <f>F21+H21+J21</f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f>M21+O21+Q21</f>
      </c>
      <c r="L21" s="7">
        <f>N21+P21+R21</f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f>U21+W21+Y21</f>
      </c>
      <c r="T21" s="7">
        <f>V21+X21+Z21</f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</row>
    <row r="22" ht="30" customHeight="1">
      <c r="A22" s="6" t="s">
        <v>702</v>
      </c>
      <c r="B22" s="5" t="s">
        <v>703</v>
      </c>
      <c r="C22" s="7">
        <f>E22+G22+I22</f>
      </c>
      <c r="D22" s="7">
        <f>F22+H22+J22</f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f>M22+O22+Q22</f>
      </c>
      <c r="L22" s="7">
        <f>N22+P22+R22</f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f>U22+W22+Y22</f>
      </c>
      <c r="T22" s="7">
        <f>V22+X22+Z22</f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</row>
    <row r="23" ht="30" customHeight="1">
      <c r="A23" s="6" t="s">
        <v>704</v>
      </c>
      <c r="B23" s="5" t="s">
        <v>705</v>
      </c>
      <c r="C23" s="7">
        <f>E23+G23+I23</f>
      </c>
      <c r="D23" s="7">
        <f>F23+H23+J23</f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f>M23+O23+Q23</f>
      </c>
      <c r="L23" s="7">
        <f>N23+P23+R23</f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f>U23+W23+Y23</f>
      </c>
      <c r="T23" s="7">
        <f>V23+X23+Z23</f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</row>
    <row r="24" ht="30" customHeight="1">
      <c r="A24" s="6" t="s">
        <v>706</v>
      </c>
      <c r="B24" s="5" t="s">
        <v>707</v>
      </c>
      <c r="C24" s="7">
        <f>E24+G24+I24</f>
      </c>
      <c r="D24" s="7">
        <f>F24+H24+J24</f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f>M24+O24+Q24</f>
      </c>
      <c r="L24" s="7">
        <f>N24+P24+R24</f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f>U24+W24+Y24</f>
      </c>
      <c r="T24" s="7">
        <f>V24+X24+Z24</f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</row>
    <row r="25" ht="30" customHeight="1">
      <c r="A25" s="6" t="s">
        <v>708</v>
      </c>
      <c r="B25" s="5" t="s">
        <v>709</v>
      </c>
      <c r="C25" s="7">
        <f>E25+G25+I25</f>
      </c>
      <c r="D25" s="7">
        <f>F25+H25+J25</f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f>M25+O25+Q25</f>
      </c>
      <c r="L25" s="7">
        <f>N25+P25+R25</f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f>U25+W25+Y25</f>
      </c>
      <c r="T25" s="7">
        <f>V25+X25+Z25</f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</row>
    <row r="26" ht="30" customHeight="1">
      <c r="A26" s="24" t="s">
        <v>710</v>
      </c>
      <c r="B26" s="25" t="s">
        <v>95</v>
      </c>
      <c r="C26" s="23">
        <f>E26+G26+I26</f>
      </c>
      <c r="D26" s="23">
        <f>F26+H26+J26</f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f>M26+O26+Q26</f>
      </c>
      <c r="L26" s="23">
        <f>N26+P26+R26</f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f>U26+W26+Y26</f>
      </c>
      <c r="T26" s="23">
        <f>V26+X26+Z26</f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</row>
    <row r="27" ht="30" customHeight="1">
      <c r="A27" s="6" t="s">
        <v>711</v>
      </c>
      <c r="B27" s="5" t="s">
        <v>243</v>
      </c>
      <c r="C27" s="7">
        <f>E27+G27+I27</f>
      </c>
      <c r="D27" s="7">
        <f>F27+H27+J27</f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f>M27+O27+Q27</f>
      </c>
      <c r="L27" s="7">
        <f>N27+P27+R27</f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f>U27+W27+Y27</f>
      </c>
      <c r="T27" s="7">
        <f>V27+X27+Z27</f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</row>
    <row r="28" ht="30" customHeight="1">
      <c r="A28" s="6" t="s">
        <v>712</v>
      </c>
      <c r="B28" s="5" t="s">
        <v>713</v>
      </c>
      <c r="C28" s="7">
        <f>E28+G28+I28</f>
      </c>
      <c r="D28" s="7">
        <f>F28+H28+J28</f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f>M28+O28+Q28</f>
      </c>
      <c r="L28" s="7">
        <f>N28+P28+R28</f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f>U28+W28+Y28</f>
      </c>
      <c r="T28" s="7">
        <f>V28+X28+Z28</f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</row>
    <row r="29" ht="30" customHeight="1">
      <c r="A29" s="6" t="s">
        <v>714</v>
      </c>
      <c r="B29" s="5" t="s">
        <v>715</v>
      </c>
      <c r="C29" s="7">
        <f>E29+G29+I29</f>
      </c>
      <c r="D29" s="7">
        <f>F29+H29+J29</f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f>M29+O29+Q29</f>
      </c>
      <c r="L29" s="7">
        <f>N29+P29+R29</f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f>U29+W29+Y29</f>
      </c>
      <c r="T29" s="7">
        <f>V29+X29+Z29</f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</row>
    <row r="30" ht="30" customHeight="1">
      <c r="A30" s="6" t="s">
        <v>716</v>
      </c>
      <c r="B30" s="5" t="s">
        <v>717</v>
      </c>
      <c r="C30" s="7">
        <f>E30+G30+I30</f>
      </c>
      <c r="D30" s="7">
        <f>F30+H30+J30</f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f>M30+O30+Q30</f>
      </c>
      <c r="L30" s="7">
        <f>N30+P30+R30</f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f>U30+W30+Y30</f>
      </c>
      <c r="T30" s="7">
        <f>V30+X30+Z30</f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</row>
    <row r="31" ht="30" customHeight="1">
      <c r="A31" s="6" t="s">
        <v>718</v>
      </c>
      <c r="B31" s="5" t="s">
        <v>719</v>
      </c>
      <c r="C31" s="7">
        <f>E31+G31+I31</f>
      </c>
      <c r="D31" s="7">
        <f>F31+H31+J31</f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f>M31+O31+Q31</f>
      </c>
      <c r="L31" s="7">
        <f>N31+P31+R31</f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f>U31+W31+Y31</f>
      </c>
      <c r="T31" s="7">
        <f>V31+X31+Z31</f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</row>
    <row r="32" ht="30" customHeight="1">
      <c r="A32" s="6" t="s">
        <v>720</v>
      </c>
      <c r="B32" s="5" t="s">
        <v>721</v>
      </c>
      <c r="C32" s="7">
        <f>E32+G32+I32</f>
      </c>
      <c r="D32" s="7">
        <f>F32+H32+J32</f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f>M32+O32+Q32</f>
      </c>
      <c r="L32" s="7">
        <f>N32+P32+R32</f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f>U32+W32+Y32</f>
      </c>
      <c r="T32" s="7">
        <f>V32+X32+Z32</f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</row>
    <row r="33" ht="30" customHeight="1">
      <c r="A33" s="6" t="s">
        <v>722</v>
      </c>
      <c r="B33" s="5" t="s">
        <v>622</v>
      </c>
      <c r="C33" s="7">
        <f>E33+G33+I33</f>
      </c>
      <c r="D33" s="7">
        <f>F33+H33+J33</f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f>M33+O33+Q33</f>
      </c>
      <c r="L33" s="7">
        <f>N33+P33+R33</f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f>U33+W33+Y33</f>
      </c>
      <c r="T33" s="7">
        <f>V33+X33+Z33</f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</row>
    <row r="34" ht="30" customHeight="1">
      <c r="A34" s="6" t="s">
        <v>723</v>
      </c>
      <c r="B34" s="5" t="s">
        <v>724</v>
      </c>
      <c r="C34" s="7">
        <f>E34+G34+I34</f>
      </c>
      <c r="D34" s="7">
        <f>F34+H34+J34</f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f>M34+O34+Q34</f>
      </c>
      <c r="L34" s="7">
        <f>N34+P34+R34</f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f>U34+W34+Y34</f>
      </c>
      <c r="T34" s="7">
        <f>V34+X34+Z34</f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</row>
    <row r="35" ht="30" customHeight="1">
      <c r="A35" s="6" t="s">
        <v>725</v>
      </c>
      <c r="B35" s="5" t="s">
        <v>726</v>
      </c>
      <c r="C35" s="7">
        <f>E35+G35+I35</f>
      </c>
      <c r="D35" s="7">
        <f>F35+H35+J35</f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f>M35+O35+Q35</f>
      </c>
      <c r="L35" s="7">
        <f>N35+P35+R35</f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f>U35+W35+Y35</f>
      </c>
      <c r="T35" s="7">
        <f>V35+X35+Z35</f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</row>
    <row r="36" ht="30" customHeight="1">
      <c r="A36" s="6" t="s">
        <v>727</v>
      </c>
      <c r="B36" s="5" t="s">
        <v>728</v>
      </c>
      <c r="C36" s="7">
        <f>E36+G36+I36</f>
      </c>
      <c r="D36" s="7">
        <f>F36+H36+J36</f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f>M36+O36+Q36</f>
      </c>
      <c r="L36" s="7">
        <f>N36+P36+R36</f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f>U36+W36+Y36</f>
      </c>
      <c r="T36" s="7">
        <f>V36+X36+Z36</f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</row>
    <row r="37" ht="30" customHeight="1">
      <c r="A37" s="6" t="s">
        <v>729</v>
      </c>
      <c r="B37" s="5" t="s">
        <v>730</v>
      </c>
      <c r="C37" s="7">
        <f>E37+G37+I37</f>
      </c>
      <c r="D37" s="7">
        <f>F37+H37+J37</f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f>M37+O37+Q37</f>
      </c>
      <c r="L37" s="7">
        <f>N37+P37+R37</f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f>U37+W37+Y37</f>
      </c>
      <c r="T37" s="7">
        <f>V37+X37+Z37</f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</row>
    <row r="38" ht="30" customHeight="1">
      <c r="A38" s="6" t="s">
        <v>731</v>
      </c>
      <c r="B38" s="5" t="s">
        <v>732</v>
      </c>
      <c r="C38" s="7">
        <f>E38+G38+I38</f>
      </c>
      <c r="D38" s="7">
        <f>F38+H38+J38</f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f>M38+O38+Q38</f>
      </c>
      <c r="L38" s="7">
        <f>N38+P38+R38</f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f>U38+W38+Y38</f>
      </c>
      <c r="T38" s="7">
        <f>V38+X38+Z38</f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</row>
    <row r="39" ht="30" customHeight="1">
      <c r="A39" s="6" t="s">
        <v>733</v>
      </c>
      <c r="B39" s="5" t="s">
        <v>734</v>
      </c>
      <c r="C39" s="7">
        <f>E39+G39+I39</f>
      </c>
      <c r="D39" s="7">
        <f>F39+H39+J39</f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f>M39+O39+Q39</f>
      </c>
      <c r="L39" s="7">
        <f>N39+P39+R39</f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f>U39+W39+Y39</f>
      </c>
      <c r="T39" s="7">
        <f>V39+X39+Z39</f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</row>
    <row r="40" ht="30" customHeight="1">
      <c r="A40" s="24" t="s">
        <v>735</v>
      </c>
      <c r="B40" s="25" t="s">
        <v>157</v>
      </c>
      <c r="C40" s="23">
        <f>E40+G40+I40</f>
      </c>
      <c r="D40" s="23">
        <f>F40+H40+J40</f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f>M40+O40+Q40</f>
      </c>
      <c r="L40" s="23">
        <f>N40+P40+R40</f>
      </c>
      <c r="M40" s="23">
        <v>0</v>
      </c>
      <c r="N40" s="23">
        <v>0</v>
      </c>
      <c r="O40" s="23">
        <v>0</v>
      </c>
      <c r="P40" s="23">
        <v>0</v>
      </c>
      <c r="Q40" s="23">
        <v>0</v>
      </c>
      <c r="R40" s="23">
        <v>0</v>
      </c>
      <c r="S40" s="23">
        <f>U40+W40+Y40</f>
      </c>
      <c r="T40" s="23">
        <f>V40+X40+Z40</f>
      </c>
      <c r="U40" s="23">
        <v>0</v>
      </c>
      <c r="V40" s="23">
        <v>0</v>
      </c>
      <c r="W40" s="23">
        <v>0</v>
      </c>
      <c r="X40" s="23">
        <v>0</v>
      </c>
      <c r="Y40" s="23">
        <v>0</v>
      </c>
      <c r="Z40" s="23">
        <v>0</v>
      </c>
    </row>
    <row r="41" ht="30" customHeight="1">
      <c r="A41" s="6" t="s">
        <v>736</v>
      </c>
      <c r="B41" s="5" t="s">
        <v>159</v>
      </c>
      <c r="C41" s="7">
        <f>E41+G41+I41</f>
      </c>
      <c r="D41" s="7">
        <f>F41+H41+J41</f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f>M41+O41+Q41</f>
      </c>
      <c r="L41" s="7">
        <f>N41+P41+R41</f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f>U41+W41+Y41</f>
      </c>
      <c r="T41" s="7">
        <f>V41+X41+Z41</f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</row>
    <row r="42" ht="30" customHeight="1">
      <c r="A42" s="6" t="s">
        <v>737</v>
      </c>
      <c r="B42" s="5" t="s">
        <v>161</v>
      </c>
      <c r="C42" s="7">
        <f>E42+G42+I42</f>
      </c>
      <c r="D42" s="7">
        <f>F42+H42+J42</f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f>M42+O42+Q42</f>
      </c>
      <c r="L42" s="7">
        <f>N42+P42+R42</f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f>U42+W42+Y42</f>
      </c>
      <c r="T42" s="7">
        <f>V42+X42+Z42</f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</row>
    <row r="43" ht="30" customHeight="1">
      <c r="A43" s="6" t="s">
        <v>738</v>
      </c>
      <c r="B43" s="5" t="s">
        <v>163</v>
      </c>
      <c r="C43" s="7">
        <f>E43+G43+I43</f>
      </c>
      <c r="D43" s="7">
        <f>F43+H43+J43</f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f>M43+O43+Q43</f>
      </c>
      <c r="L43" s="7">
        <f>N43+P43+R43</f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f>U43+W43+Y43</f>
      </c>
      <c r="T43" s="7">
        <f>V43+X43+Z43</f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</row>
    <row r="44" ht="30" customHeight="1">
      <c r="A44" s="6" t="s">
        <v>739</v>
      </c>
      <c r="B44" s="5" t="s">
        <v>165</v>
      </c>
      <c r="C44" s="7">
        <f>E44+G44+I44</f>
      </c>
      <c r="D44" s="7">
        <f>F44+H44+J44</f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f>M44+O44+Q44</f>
      </c>
      <c r="L44" s="7">
        <f>N44+P44+R44</f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f>U44+W44+Y44</f>
      </c>
      <c r="T44" s="7">
        <f>V44+X44+Z44</f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</row>
    <row r="45" ht="30" customHeight="1">
      <c r="A45" s="6" t="s">
        <v>740</v>
      </c>
      <c r="B45" s="5" t="s">
        <v>741</v>
      </c>
      <c r="C45" s="7">
        <f>E45+G45+I45</f>
      </c>
      <c r="D45" s="7">
        <f>F45+H45+J45</f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f>M45+O45+Q45</f>
      </c>
      <c r="L45" s="7">
        <f>N45+P45+R45</f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f>U45+W45+Y45</f>
      </c>
      <c r="T45" s="7">
        <f>V45+X45+Z45</f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</row>
    <row r="46" ht="30" customHeight="1">
      <c r="A46" s="6" t="s">
        <v>742</v>
      </c>
      <c r="B46" s="5" t="s">
        <v>743</v>
      </c>
      <c r="C46" s="7">
        <f>E46+G46+I46</f>
      </c>
      <c r="D46" s="7">
        <f>F46+H46+J46</f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f>M46+O46+Q46</f>
      </c>
      <c r="L46" s="7">
        <f>N46+P46+R46</f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f>U46+W46+Y46</f>
      </c>
      <c r="T46" s="7">
        <f>V46+X46+Z46</f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</row>
    <row r="47" ht="30" customHeight="1">
      <c r="A47" s="6" t="s">
        <v>744</v>
      </c>
      <c r="B47" s="5" t="s">
        <v>745</v>
      </c>
      <c r="C47" s="7">
        <f>E47+G47+I47</f>
      </c>
      <c r="D47" s="7">
        <f>F47+H47+J47</f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f>M47+O47+Q47</f>
      </c>
      <c r="L47" s="7">
        <f>N47+P47+R47</f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f>U47+W47+Y47</f>
      </c>
      <c r="T47" s="7">
        <f>V47+X47+Z47</f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</row>
    <row r="48" ht="30" customHeight="1">
      <c r="A48" s="6" t="s">
        <v>746</v>
      </c>
      <c r="B48" s="5" t="s">
        <v>747</v>
      </c>
      <c r="C48" s="7">
        <f>E48+G48+I48</f>
      </c>
      <c r="D48" s="7">
        <f>F48+H48+J48</f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f>M48+O48+Q48</f>
      </c>
      <c r="L48" s="7">
        <f>N48+P48+R48</f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f>U48+W48+Y48</f>
      </c>
      <c r="T48" s="7">
        <f>V48+X48+Z48</f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</row>
    <row r="49" ht="30" customHeight="1">
      <c r="A49" s="6" t="s">
        <v>748</v>
      </c>
      <c r="B49" s="5" t="s">
        <v>749</v>
      </c>
      <c r="C49" s="7">
        <f>E49+G49+I49</f>
      </c>
      <c r="D49" s="7">
        <f>F49+H49+J49</f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f>M49+O49+Q49</f>
      </c>
      <c r="L49" s="7">
        <f>N49+P49+R49</f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f>U49+W49+Y49</f>
      </c>
      <c r="T49" s="7">
        <f>V49+X49+Z49</f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</row>
    <row r="50" ht="20" customHeight="1">
      <c r="A50" s="21" t="s">
        <v>102</v>
      </c>
      <c r="B50" s="25" t="s">
        <v>103</v>
      </c>
      <c r="C50" s="23">
        <f>VLOOKUP("1000",B:Z,2,0) + VLOOKUP("2000",B:Z,2,0) + VLOOKUP("3000",B:Z,2,0)</f>
      </c>
      <c r="D50" s="23">
        <f>VLOOKUP("1000",B:Z,3,0) + VLOOKUP("2000",B:Z,3,0) + VLOOKUP("3000",B:Z,3,0)</f>
      </c>
      <c r="E50" s="23">
        <f>VLOOKUP("1000",B:Z,4,0) + VLOOKUP("2000",B:Z,4,0) + VLOOKUP("3000",B:Z,4,0)</f>
      </c>
      <c r="F50" s="23">
        <f>VLOOKUP("1000",B:Z,5,0) + VLOOKUP("2000",B:Z,5,0) + VLOOKUP("3000",B:Z,5,0)</f>
      </c>
      <c r="G50" s="23">
        <f>VLOOKUP("1000",B:Z,6,0) + VLOOKUP("2000",B:Z,6,0) + VLOOKUP("3000",B:Z,6,0)</f>
      </c>
      <c r="H50" s="23">
        <f>VLOOKUP("1000",B:Z,7,0) + VLOOKUP("2000",B:Z,7,0) + VLOOKUP("3000",B:Z,7,0)</f>
      </c>
      <c r="I50" s="23">
        <f>VLOOKUP("1000",B:Z,8,0) + VLOOKUP("2000",B:Z,8,0) + VLOOKUP("3000",B:Z,8,0)</f>
      </c>
      <c r="J50" s="23">
        <f>VLOOKUP("1000",B:Z,9,0) + VLOOKUP("2000",B:Z,9,0) + VLOOKUP("3000",B:Z,9,0)</f>
      </c>
      <c r="K50" s="23">
        <f>VLOOKUP("1000",B:Z,10,0) + VLOOKUP("2000",B:Z,10,0) + VLOOKUP("3000",B:Z,10,0)</f>
      </c>
      <c r="L50" s="23">
        <f>VLOOKUP("1000",B:Z,11,0) + VLOOKUP("2000",B:Z,11,0) + VLOOKUP("3000",B:Z,11,0)</f>
      </c>
      <c r="M50" s="23">
        <f>VLOOKUP("1000",B:Z,12,0) + VLOOKUP("2000",B:Z,12,0) + VLOOKUP("3000",B:Z,12,0)</f>
      </c>
      <c r="N50" s="23">
        <f>VLOOKUP("1000",B:Z,13,0) + VLOOKUP("2000",B:Z,13,0) + VLOOKUP("3000",B:Z,13,0)</f>
      </c>
      <c r="O50" s="23">
        <f>VLOOKUP("1000",B:Z,14,0) + VLOOKUP("2000",B:Z,14,0) + VLOOKUP("3000",B:Z,14,0)</f>
      </c>
      <c r="P50" s="23">
        <f>VLOOKUP("1000",B:Z,15,0) + VLOOKUP("2000",B:Z,15,0) + VLOOKUP("3000",B:Z,15,0)</f>
      </c>
      <c r="Q50" s="23">
        <f>VLOOKUP("1000",B:Z,16,0) + VLOOKUP("2000",B:Z,16,0) + VLOOKUP("3000",B:Z,16,0)</f>
      </c>
      <c r="R50" s="23">
        <f>VLOOKUP("1000",B:Z,17,0) + VLOOKUP("2000",B:Z,17,0) + VLOOKUP("3000",B:Z,17,0)</f>
      </c>
      <c r="S50" s="23">
        <f>VLOOKUP("1000",B:Z,18,0) + VLOOKUP("2000",B:Z,18,0) + VLOOKUP("3000",B:Z,18,0)</f>
      </c>
      <c r="T50" s="23">
        <f>VLOOKUP("1000",B:Z,19,0) + VLOOKUP("2000",B:Z,19,0) + VLOOKUP("3000",B:Z,19,0)</f>
      </c>
      <c r="U50" s="23">
        <f>VLOOKUP("1000",B:Z,20,0) + VLOOKUP("2000",B:Z,20,0) + VLOOKUP("3000",B:Z,20,0)</f>
      </c>
      <c r="V50" s="23">
        <f>VLOOKUP("1000",B:Z,21,0) + VLOOKUP("2000",B:Z,21,0) + VLOOKUP("3000",B:Z,21,0)</f>
      </c>
      <c r="W50" s="23">
        <f>VLOOKUP("1000",B:Z,22,0) + VLOOKUP("2000",B:Z,22,0) + VLOOKUP("3000",B:Z,22,0)</f>
      </c>
      <c r="X50" s="23">
        <f>VLOOKUP("1000",B:Z,23,0) + VLOOKUP("2000",B:Z,23,0) + VLOOKUP("3000",B:Z,23,0)</f>
      </c>
      <c r="Y50" s="23">
        <f>VLOOKUP("1000",B:Z,24,0) + VLOOKUP("2000",B:Z,24,0) + VLOOKUP("3000",B:Z,24,0)</f>
      </c>
      <c r="Z50" s="23">
        <f>VLOOKUP("1000",B:Z,25,0) + VLOOKUP("2000",B:Z,25,0) + VLOOKUP("3000",B:Z,25,0)</f>
      </c>
    </row>
  </sheetData>
  <sheetProtection password="" sheet="1" objects="1" scenarios="1"/>
  <mergeCells>
    <mergeCell ref="A1:Z1"/>
    <mergeCell ref="A2:A6"/>
    <mergeCell ref="B2:B6"/>
    <mergeCell ref="C2:J3"/>
    <mergeCell ref="K2:Z2"/>
    <mergeCell ref="K3:R3"/>
    <mergeCell ref="S3:Z3"/>
    <mergeCell ref="C4:D5"/>
    <mergeCell ref="E4:J4"/>
    <mergeCell ref="K4:L5"/>
    <mergeCell ref="M4:R4"/>
    <mergeCell ref="S4:T5"/>
    <mergeCell ref="U4:Z4"/>
    <mergeCell ref="E5:F5"/>
    <mergeCell ref="G5:H5"/>
    <mergeCell ref="I5:J5"/>
    <mergeCell ref="M5:N5"/>
    <mergeCell ref="O5:P5"/>
    <mergeCell ref="Q5:R5"/>
    <mergeCell ref="U5:V5"/>
    <mergeCell ref="W5:X5"/>
    <mergeCell ref="Y5:Z5"/>
  </mergeCells>
  <phoneticPr fontId="0" type="noConversion"/>
  <pageMargins left="0.4" right="0.4" top="0.4" bottom="0.4" header="0.1" footer="0.1"/>
  <pageSetup paperSize="9" fitToHeight="0" orientation="landscape" verticalDpi="0" r:id="rId26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5" width="17.19" customWidth="1"/>
  </cols>
  <sheetData>
    <row r="1" ht="50" customHeight="1">
      <c r="A1" s="1" t="s">
        <v>762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30" customHeight="1">
      <c r="A2" s="5" t="s">
        <v>136</v>
      </c>
      <c r="B2" s="5" t="s">
        <v>75</v>
      </c>
      <c r="C2" s="5" t="s">
        <v>763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30" customHeight="1">
      <c r="A3" s="5"/>
      <c r="B3" s="5"/>
      <c r="C3" s="5" t="s">
        <v>764</v>
      </c>
      <c r="D3" s="5" t="s">
        <v>188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ht="30" customHeight="1">
      <c r="A4" s="5"/>
      <c r="B4" s="5"/>
      <c r="C4" s="5"/>
      <c r="D4" s="5" t="s">
        <v>765</v>
      </c>
      <c r="E4" s="5"/>
      <c r="F4" s="5"/>
      <c r="G4" s="5"/>
      <c r="H4" s="5"/>
      <c r="I4" s="5"/>
      <c r="J4" s="5" t="s">
        <v>766</v>
      </c>
      <c r="K4" s="5"/>
      <c r="L4" s="5" t="s">
        <v>664</v>
      </c>
      <c r="M4" s="5"/>
      <c r="N4" s="5"/>
      <c r="O4" s="5" t="s">
        <v>767</v>
      </c>
    </row>
    <row r="5" ht="30" customHeight="1">
      <c r="A5" s="5"/>
      <c r="B5" s="5"/>
      <c r="C5" s="5"/>
      <c r="D5" s="5" t="s">
        <v>768</v>
      </c>
      <c r="E5" s="5" t="s">
        <v>769</v>
      </c>
      <c r="F5" s="5" t="s">
        <v>770</v>
      </c>
      <c r="G5" s="5" t="s">
        <v>669</v>
      </c>
      <c r="H5" s="5" t="s">
        <v>771</v>
      </c>
      <c r="I5" s="5" t="s">
        <v>772</v>
      </c>
      <c r="J5" s="5" t="s">
        <v>773</v>
      </c>
      <c r="K5" s="5" t="s">
        <v>766</v>
      </c>
      <c r="L5" s="5" t="s">
        <v>774</v>
      </c>
      <c r="M5" s="5" t="s">
        <v>775</v>
      </c>
      <c r="N5" s="5" t="s">
        <v>776</v>
      </c>
      <c r="O5" s="5"/>
    </row>
    <row r="6" ht="20" customHeight="1">
      <c r="A6" s="5" t="s">
        <v>17</v>
      </c>
      <c r="B6" s="5" t="s">
        <v>19</v>
      </c>
      <c r="C6" s="5" t="s">
        <v>22</v>
      </c>
      <c r="D6" s="5" t="s">
        <v>24</v>
      </c>
      <c r="E6" s="5" t="s">
        <v>27</v>
      </c>
      <c r="F6" s="5" t="s">
        <v>30</v>
      </c>
      <c r="G6" s="5" t="s">
        <v>32</v>
      </c>
      <c r="H6" s="5" t="s">
        <v>35</v>
      </c>
      <c r="I6" s="5" t="s">
        <v>38</v>
      </c>
      <c r="J6" s="5" t="s">
        <v>41</v>
      </c>
      <c r="K6" s="5" t="s">
        <v>43</v>
      </c>
      <c r="L6" s="5" t="s">
        <v>45</v>
      </c>
      <c r="M6" s="5" t="s">
        <v>47</v>
      </c>
      <c r="N6" s="5" t="s">
        <v>50</v>
      </c>
      <c r="O6" s="5" t="s">
        <v>53</v>
      </c>
    </row>
    <row r="7" ht="30" customHeight="1">
      <c r="A7" s="24" t="s">
        <v>678</v>
      </c>
      <c r="B7" s="25" t="s">
        <v>85</v>
      </c>
      <c r="C7" s="23">
        <f>SUM(D7:O7)</f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</row>
    <row r="8" ht="30" customHeight="1">
      <c r="A8" s="6" t="s">
        <v>679</v>
      </c>
      <c r="B8" s="5" t="s">
        <v>240</v>
      </c>
      <c r="C8" s="7">
        <f>SUM(D8:O8)</f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</row>
    <row r="9" ht="30" customHeight="1">
      <c r="A9" s="6" t="s">
        <v>680</v>
      </c>
      <c r="B9" s="5" t="s">
        <v>681</v>
      </c>
      <c r="C9" s="7">
        <f>SUM(D9:O9)</f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</row>
    <row r="10" ht="30" customHeight="1">
      <c r="A10" s="6" t="s">
        <v>682</v>
      </c>
      <c r="B10" s="5" t="s">
        <v>683</v>
      </c>
      <c r="C10" s="7">
        <f>SUM(D10:O10)</f>
      </c>
      <c r="D10" s="7">
        <v>485751</v>
      </c>
      <c r="E10" s="7">
        <v>0</v>
      </c>
      <c r="F10" s="7">
        <v>41864.68</v>
      </c>
      <c r="G10" s="7">
        <v>0</v>
      </c>
      <c r="H10" s="7">
        <v>155614</v>
      </c>
      <c r="I10" s="7">
        <v>161948</v>
      </c>
      <c r="J10" s="7">
        <v>0</v>
      </c>
      <c r="K10" s="7">
        <v>0</v>
      </c>
      <c r="L10" s="7">
        <v>916101.87</v>
      </c>
      <c r="M10" s="7">
        <v>0</v>
      </c>
      <c r="N10" s="7">
        <v>0</v>
      </c>
      <c r="O10" s="7">
        <v>18328</v>
      </c>
    </row>
    <row r="11" ht="30" customHeight="1">
      <c r="A11" s="6" t="s">
        <v>684</v>
      </c>
      <c r="B11" s="5" t="s">
        <v>685</v>
      </c>
      <c r="C11" s="7">
        <f>SUM(D11:O11)</f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</row>
    <row r="12" ht="30" customHeight="1">
      <c r="A12" s="6" t="s">
        <v>686</v>
      </c>
      <c r="B12" s="5" t="s">
        <v>687</v>
      </c>
      <c r="C12" s="7">
        <f>SUM(D12:O12)</f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</row>
    <row r="13" ht="30" customHeight="1">
      <c r="A13" s="6" t="s">
        <v>688</v>
      </c>
      <c r="B13" s="5" t="s">
        <v>689</v>
      </c>
      <c r="C13" s="7">
        <f>SUM(D13:O13)</f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</row>
    <row r="14" ht="30" customHeight="1">
      <c r="A14" s="6" t="s">
        <v>690</v>
      </c>
      <c r="B14" s="5" t="s">
        <v>691</v>
      </c>
      <c r="C14" s="7">
        <f>SUM(D14:O14)</f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</row>
    <row r="15" ht="30" customHeight="1">
      <c r="A15" s="6" t="s">
        <v>692</v>
      </c>
      <c r="B15" s="5" t="s">
        <v>693</v>
      </c>
      <c r="C15" s="7">
        <f>SUM(D15:O15)</f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</row>
    <row r="16" ht="30" customHeight="1">
      <c r="A16" s="6" t="s">
        <v>694</v>
      </c>
      <c r="B16" s="5" t="s">
        <v>695</v>
      </c>
      <c r="C16" s="7">
        <f>SUM(D16:O16)</f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</row>
    <row r="17" ht="30" customHeight="1">
      <c r="A17" s="6" t="s">
        <v>696</v>
      </c>
      <c r="B17" s="5" t="s">
        <v>352</v>
      </c>
      <c r="C17" s="7">
        <f>SUM(D17:O17)</f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</row>
    <row r="18" ht="30" customHeight="1">
      <c r="A18" s="6" t="s">
        <v>697</v>
      </c>
      <c r="B18" s="5" t="s">
        <v>698</v>
      </c>
      <c r="C18" s="7">
        <f>SUM(D18:O18)</f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</row>
    <row r="19" ht="30" customHeight="1">
      <c r="A19" s="6" t="s">
        <v>699</v>
      </c>
      <c r="B19" s="5" t="s">
        <v>700</v>
      </c>
      <c r="C19" s="7">
        <f>SUM(D19:O19)</f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</row>
    <row r="20" ht="30" customHeight="1">
      <c r="A20" s="6" t="s">
        <v>701</v>
      </c>
      <c r="B20" s="5" t="s">
        <v>91</v>
      </c>
      <c r="C20" s="7">
        <f>SUM(D20:O20)</f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</row>
    <row r="21" ht="30" customHeight="1">
      <c r="A21" s="6" t="s">
        <v>702</v>
      </c>
      <c r="B21" s="5" t="s">
        <v>703</v>
      </c>
      <c r="C21" s="7">
        <f>SUM(D21:O21)</f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</row>
    <row r="22" ht="30" customHeight="1">
      <c r="A22" s="6" t="s">
        <v>704</v>
      </c>
      <c r="B22" s="5" t="s">
        <v>705</v>
      </c>
      <c r="C22" s="7">
        <f>SUM(D22:O22)</f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</row>
    <row r="23" ht="30" customHeight="1">
      <c r="A23" s="6" t="s">
        <v>706</v>
      </c>
      <c r="B23" s="5" t="s">
        <v>707</v>
      </c>
      <c r="C23" s="7">
        <f>SUM(D23:O23)</f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</row>
    <row r="24" ht="30" customHeight="1">
      <c r="A24" s="6" t="s">
        <v>708</v>
      </c>
      <c r="B24" s="5" t="s">
        <v>709</v>
      </c>
      <c r="C24" s="7">
        <f>SUM(D24:O24)</f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</row>
    <row r="25" ht="30" customHeight="1">
      <c r="A25" s="24" t="s">
        <v>710</v>
      </c>
      <c r="B25" s="25" t="s">
        <v>95</v>
      </c>
      <c r="C25" s="23">
        <f>SUM(D25:O25)</f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</row>
    <row r="26" ht="30" customHeight="1">
      <c r="A26" s="6" t="s">
        <v>711</v>
      </c>
      <c r="B26" s="5" t="s">
        <v>243</v>
      </c>
      <c r="C26" s="7">
        <f>SUM(D26:O26)</f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</row>
    <row r="27" ht="30" customHeight="1">
      <c r="A27" s="6" t="s">
        <v>712</v>
      </c>
      <c r="B27" s="5" t="s">
        <v>713</v>
      </c>
      <c r="C27" s="7">
        <f>SUM(D27:O27)</f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</row>
    <row r="28" ht="30" customHeight="1">
      <c r="A28" s="6" t="s">
        <v>714</v>
      </c>
      <c r="B28" s="5" t="s">
        <v>715</v>
      </c>
      <c r="C28" s="7">
        <f>SUM(D28:O28)</f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</row>
    <row r="29" ht="30" customHeight="1">
      <c r="A29" s="6" t="s">
        <v>716</v>
      </c>
      <c r="B29" s="5" t="s">
        <v>717</v>
      </c>
      <c r="C29" s="7">
        <f>SUM(D29:O29)</f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</row>
    <row r="30" ht="30" customHeight="1">
      <c r="A30" s="6" t="s">
        <v>718</v>
      </c>
      <c r="B30" s="5" t="s">
        <v>719</v>
      </c>
      <c r="C30" s="7">
        <f>SUM(D30:O30)</f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</row>
    <row r="31" ht="30" customHeight="1">
      <c r="A31" s="6" t="s">
        <v>720</v>
      </c>
      <c r="B31" s="5" t="s">
        <v>721</v>
      </c>
      <c r="C31" s="7">
        <f>SUM(D31:O31)</f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</row>
    <row r="32" ht="30" customHeight="1">
      <c r="A32" s="6" t="s">
        <v>722</v>
      </c>
      <c r="B32" s="5" t="s">
        <v>622</v>
      </c>
      <c r="C32" s="7">
        <f>SUM(D32:O32)</f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</row>
    <row r="33" ht="30" customHeight="1">
      <c r="A33" s="6" t="s">
        <v>723</v>
      </c>
      <c r="B33" s="5" t="s">
        <v>724</v>
      </c>
      <c r="C33" s="7">
        <f>SUM(D33:O33)</f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</row>
    <row r="34" ht="30" customHeight="1">
      <c r="A34" s="6" t="s">
        <v>725</v>
      </c>
      <c r="B34" s="5" t="s">
        <v>726</v>
      </c>
      <c r="C34" s="7">
        <f>SUM(D34:O34)</f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</row>
    <row r="35" ht="30" customHeight="1">
      <c r="A35" s="6" t="s">
        <v>727</v>
      </c>
      <c r="B35" s="5" t="s">
        <v>728</v>
      </c>
      <c r="C35" s="7">
        <f>SUM(D35:O35)</f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</row>
    <row r="36" ht="30" customHeight="1">
      <c r="A36" s="6" t="s">
        <v>729</v>
      </c>
      <c r="B36" s="5" t="s">
        <v>730</v>
      </c>
      <c r="C36" s="7">
        <f>SUM(D36:O36)</f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</row>
    <row r="37" ht="30" customHeight="1">
      <c r="A37" s="6" t="s">
        <v>731</v>
      </c>
      <c r="B37" s="5" t="s">
        <v>732</v>
      </c>
      <c r="C37" s="7">
        <f>SUM(D37:O37)</f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</row>
    <row r="38" ht="30" customHeight="1">
      <c r="A38" s="6" t="s">
        <v>733</v>
      </c>
      <c r="B38" s="5" t="s">
        <v>734</v>
      </c>
      <c r="C38" s="7">
        <f>SUM(D38:O38)</f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</row>
    <row r="39" ht="30" customHeight="1">
      <c r="A39" s="24" t="s">
        <v>735</v>
      </c>
      <c r="B39" s="25" t="s">
        <v>157</v>
      </c>
      <c r="C39" s="23">
        <f>SUM(D39:O39)</f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</row>
    <row r="40" ht="30" customHeight="1">
      <c r="A40" s="6" t="s">
        <v>736</v>
      </c>
      <c r="B40" s="5" t="s">
        <v>159</v>
      </c>
      <c r="C40" s="7">
        <f>SUM(D40:O40)</f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</row>
    <row r="41" ht="30" customHeight="1">
      <c r="A41" s="6" t="s">
        <v>737</v>
      </c>
      <c r="B41" s="5" t="s">
        <v>161</v>
      </c>
      <c r="C41" s="7">
        <f>SUM(D41:O41)</f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</row>
    <row r="42" ht="30" customHeight="1">
      <c r="A42" s="6" t="s">
        <v>738</v>
      </c>
      <c r="B42" s="5" t="s">
        <v>163</v>
      </c>
      <c r="C42" s="7">
        <f>SUM(D42:O42)</f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</row>
    <row r="43" ht="30" customHeight="1">
      <c r="A43" s="6" t="s">
        <v>739</v>
      </c>
      <c r="B43" s="5" t="s">
        <v>165</v>
      </c>
      <c r="C43" s="7">
        <f>SUM(D43:O43)</f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</row>
    <row r="44" ht="30" customHeight="1">
      <c r="A44" s="6" t="s">
        <v>740</v>
      </c>
      <c r="B44" s="5" t="s">
        <v>741</v>
      </c>
      <c r="C44" s="7">
        <f>SUM(D44:O44)</f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</row>
    <row r="45" ht="30" customHeight="1">
      <c r="A45" s="6" t="s">
        <v>742</v>
      </c>
      <c r="B45" s="5" t="s">
        <v>743</v>
      </c>
      <c r="C45" s="7">
        <f>SUM(D45:O45)</f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</row>
    <row r="46" ht="30" customHeight="1">
      <c r="A46" s="6" t="s">
        <v>744</v>
      </c>
      <c r="B46" s="5" t="s">
        <v>745</v>
      </c>
      <c r="C46" s="7">
        <f>SUM(D46:O46)</f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</row>
    <row r="47" ht="30" customHeight="1">
      <c r="A47" s="6" t="s">
        <v>746</v>
      </c>
      <c r="B47" s="5" t="s">
        <v>747</v>
      </c>
      <c r="C47" s="7">
        <f>SUM(D47:O47)</f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</row>
    <row r="48" ht="30" customHeight="1">
      <c r="A48" s="6" t="s">
        <v>748</v>
      </c>
      <c r="B48" s="5" t="s">
        <v>749</v>
      </c>
      <c r="C48" s="7">
        <f>SUM(D48:O48)</f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</row>
    <row r="49" ht="20" customHeight="1">
      <c r="A49" s="21" t="s">
        <v>102</v>
      </c>
      <c r="B49" s="25" t="s">
        <v>103</v>
      </c>
      <c r="C49" s="23">
        <f>VLOOKUP("1000",B:Z,2,0) + VLOOKUP("2000",B:Z,2,0) + VLOOKUP("3000",B:Z,2,0)</f>
      </c>
      <c r="D49" s="23">
        <f>VLOOKUP("1000",B:Z,3,0) + VLOOKUP("2000",B:Z,3,0) + VLOOKUP("3000",B:Z,3,0)</f>
      </c>
      <c r="E49" s="23">
        <f>VLOOKUP("1000",B:Z,4,0) + VLOOKUP("2000",B:Z,4,0) + VLOOKUP("3000",B:Z,4,0)</f>
      </c>
      <c r="F49" s="23">
        <f>VLOOKUP("1000",B:Z,5,0) + VLOOKUP("2000",B:Z,5,0) + VLOOKUP("3000",B:Z,5,0)</f>
      </c>
      <c r="G49" s="23">
        <f>VLOOKUP("1000",B:Z,6,0) + VLOOKUP("2000",B:Z,6,0) + VLOOKUP("3000",B:Z,6,0)</f>
      </c>
      <c r="H49" s="23">
        <f>VLOOKUP("1000",B:Z,7,0) + VLOOKUP("2000",B:Z,7,0) + VLOOKUP("3000",B:Z,7,0)</f>
      </c>
      <c r="I49" s="23">
        <f>VLOOKUP("1000",B:Z,8,0) + VLOOKUP("2000",B:Z,8,0) + VLOOKUP("3000",B:Z,8,0)</f>
      </c>
      <c r="J49" s="23">
        <f>VLOOKUP("1000",B:Z,9,0) + VLOOKUP("2000",B:Z,9,0) + VLOOKUP("3000",B:Z,9,0)</f>
      </c>
      <c r="K49" s="23">
        <f>VLOOKUP("1000",B:Z,10,0) + VLOOKUP("2000",B:Z,10,0) + VLOOKUP("3000",B:Z,10,0)</f>
      </c>
      <c r="L49" s="23">
        <f>VLOOKUP("1000",B:Z,11,0) + VLOOKUP("2000",B:Z,11,0) + VLOOKUP("3000",B:Z,11,0)</f>
      </c>
      <c r="M49" s="23">
        <f>VLOOKUP("1000",B:Z,12,0) + VLOOKUP("2000",B:Z,12,0) + VLOOKUP("3000",B:Z,12,0)</f>
      </c>
      <c r="N49" s="23">
        <f>VLOOKUP("1000",B:Z,13,0) + VLOOKUP("2000",B:Z,13,0) + VLOOKUP("3000",B:Z,13,0)</f>
      </c>
      <c r="O49" s="23">
        <f>VLOOKUP("1000",B:Z,14,0) + VLOOKUP("2000",B:Z,14,0) + VLOOKUP("3000",B:Z,14,0)</f>
      </c>
    </row>
    <row r="50" ht="15" customHeight="1">
</row>
    <row r="51" ht="40" customHeight="1">
      <c r="A51" s="10" t="s">
        <v>777</v>
      </c>
      <c r="B51" s="0"/>
      <c r="C51" s="15"/>
      <c r="D51" s="15"/>
      <c r="E51" s="0"/>
      <c r="F51" s="15"/>
      <c r="G51" s="15"/>
    </row>
    <row r="52" ht="20" customHeight="1">
      <c r="A52" s="0"/>
      <c r="B52" s="0"/>
      <c r="C52" s="11" t="s">
        <v>778</v>
      </c>
      <c r="D52" s="11"/>
      <c r="E52" s="0"/>
      <c r="F52" s="11" t="s">
        <v>413</v>
      </c>
      <c r="G52" s="11"/>
    </row>
    <row r="53" ht="20" customHeight="1">
</row>
    <row r="54" ht="20" customHeight="1">
      <c r="A54" s="10" t="s">
        <v>435</v>
      </c>
      <c r="B54" s="10"/>
    </row>
    <row r="55" ht="40" customHeight="1">
      <c r="A55" s="10" t="s">
        <v>779</v>
      </c>
    </row>
    <row r="56" ht="40" customHeight="1">
      <c r="A56" s="10" t="s">
        <v>780</v>
      </c>
    </row>
    <row r="57" ht="20" customHeight="1">
</row>
    <row r="58" ht="20" customHeight="1">
      <c r="A58" s="17" t="s">
        <v>60</v>
      </c>
      <c r="B58" s="17"/>
    </row>
    <row r="59" ht="20" customHeight="1">
      <c r="A59" s="18" t="s">
        <v>62</v>
      </c>
      <c r="B59" s="18"/>
    </row>
    <row r="60" ht="20" customHeight="1">
      <c r="A60" s="18" t="s">
        <v>64</v>
      </c>
      <c r="B60" s="18"/>
    </row>
    <row r="61" ht="20" customHeight="1">
      <c r="A61" s="18" t="s">
        <v>66</v>
      </c>
      <c r="B61" s="18"/>
    </row>
    <row r="62" ht="20" customHeight="1">
      <c r="A62" s="18" t="s">
        <v>68</v>
      </c>
      <c r="B62" s="18"/>
    </row>
    <row r="63" ht="20" customHeight="1">
      <c r="A63" s="18" t="s">
        <v>69</v>
      </c>
      <c r="B63" s="18"/>
    </row>
    <row r="64" ht="20" customHeight="1">
      <c r="A64" s="19" t="s">
        <v>71</v>
      </c>
      <c r="B64" s="19"/>
    </row>
  </sheetData>
  <sheetProtection password="" sheet="1" objects="1" scenarios="1"/>
  <mergeCells>
    <mergeCell ref="A1:O1"/>
    <mergeCell ref="A2:A5"/>
    <mergeCell ref="B2:B5"/>
    <mergeCell ref="C2:O2"/>
    <mergeCell ref="C3:C5"/>
    <mergeCell ref="D3:O3"/>
    <mergeCell ref="D4:I4"/>
    <mergeCell ref="J4:K4"/>
    <mergeCell ref="L4:N4"/>
    <mergeCell ref="O4:O5"/>
    <mergeCell ref="C51:D51"/>
    <mergeCell ref="F51:G51"/>
    <mergeCell ref="C52:D52"/>
    <mergeCell ref="F52:G52"/>
    <mergeCell ref="A54:B54"/>
    <mergeCell ref="A58:B58"/>
    <mergeCell ref="A59:B59"/>
    <mergeCell ref="A60:B60"/>
    <mergeCell ref="A61:B61"/>
    <mergeCell ref="A62:B62"/>
    <mergeCell ref="A63:B63"/>
    <mergeCell ref="A64:B64"/>
  </mergeCells>
  <phoneticPr fontId="0" type="noConversion"/>
  <pageMargins left="0.4" right="0.4" top="0.4" bottom="0.4" header="0.1" footer="0.1"/>
  <pageSetup paperSize="9" fitToHeight="0" orientation="landscape" verticalDpi="0" r:id="rId27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2" width="38.20" customWidth="1"/>
    <col min="3" max="9" width="24.83" customWidth="1"/>
  </cols>
  <sheetData>
    <row r="1" ht="50" customHeight="1">
      <c r="A1" s="1" t="s">
        <v>781</v>
      </c>
      <c r="B1" s="1"/>
      <c r="C1" s="1"/>
      <c r="D1" s="1"/>
      <c r="E1" s="1"/>
      <c r="F1" s="1"/>
      <c r="G1" s="1"/>
      <c r="H1" s="1"/>
      <c r="I1" s="1"/>
    </row>
    <row r="2" ht="30" customHeight="1">
      <c r="A2" s="11" t="s">
        <v>284</v>
      </c>
      <c r="B2" s="11"/>
      <c r="C2" s="11"/>
      <c r="D2" s="11"/>
      <c r="E2" s="11"/>
      <c r="F2" s="11"/>
      <c r="G2" s="11"/>
      <c r="H2" s="11"/>
      <c r="I2" s="11"/>
    </row>
    <row r="3" ht="30" customHeight="1">
      <c r="A3" s="0"/>
      <c r="B3" s="0"/>
      <c r="C3" s="0"/>
      <c r="D3" s="0"/>
      <c r="E3" s="0"/>
      <c r="F3" s="0"/>
      <c r="G3" s="0"/>
      <c r="H3" s="0"/>
      <c r="I3" s="5" t="s">
        <v>2</v>
      </c>
    </row>
    <row r="4" ht="30" customHeight="1">
      <c r="A4" s="0"/>
      <c r="B4" s="0"/>
      <c r="C4" s="0"/>
      <c r="D4" s="0"/>
      <c r="E4" s="0"/>
      <c r="F4" s="0"/>
      <c r="G4" s="0"/>
      <c r="H4" s="20" t="s">
        <v>3</v>
      </c>
      <c r="I4" s="5" t="s">
        <v>4</v>
      </c>
    </row>
    <row r="5" ht="30" customHeight="1">
      <c r="A5" s="0"/>
      <c r="B5" s="0"/>
      <c r="C5" s="0"/>
      <c r="D5" s="0"/>
      <c r="E5" s="0"/>
      <c r="F5" s="0"/>
      <c r="G5" s="0"/>
      <c r="H5" s="20" t="s">
        <v>417</v>
      </c>
      <c r="I5" s="5" t="s">
        <v>418</v>
      </c>
    </row>
    <row r="6" ht="30" customHeight="1">
      <c r="A6" s="10" t="s">
        <v>5</v>
      </c>
      <c r="B6" s="15" t="s">
        <v>6</v>
      </c>
      <c r="C6" s="15"/>
      <c r="D6" s="15"/>
      <c r="E6" s="15"/>
      <c r="F6" s="15"/>
      <c r="G6" s="15"/>
      <c r="H6" s="20" t="s">
        <v>7</v>
      </c>
      <c r="I6" s="5" t="s">
        <v>8</v>
      </c>
    </row>
    <row r="7" ht="30" customHeight="1">
      <c r="A7" s="10" t="s">
        <v>9</v>
      </c>
      <c r="B7" s="15" t="s">
        <v>10</v>
      </c>
      <c r="C7" s="15"/>
      <c r="D7" s="15"/>
      <c r="E7" s="15"/>
      <c r="F7" s="15"/>
      <c r="G7" s="15"/>
      <c r="H7" s="20" t="s">
        <v>11</v>
      </c>
      <c r="I7" s="5" t="s">
        <v>12</v>
      </c>
    </row>
    <row r="8" ht="30" customHeight="1">
      <c r="A8" s="10" t="s">
        <v>285</v>
      </c>
      <c r="B8" s="15" t="s">
        <v>286</v>
      </c>
      <c r="C8" s="15"/>
      <c r="D8" s="15"/>
      <c r="E8" s="15"/>
      <c r="F8" s="15"/>
      <c r="G8" s="15"/>
      <c r="H8" s="20" t="s">
        <v>13</v>
      </c>
      <c r="I8" s="5" t="s">
        <v>14</v>
      </c>
    </row>
    <row r="9" ht="30" customHeight="1">
      <c r="A9" s="10" t="s">
        <v>288</v>
      </c>
      <c r="B9" s="11"/>
      <c r="C9" s="11"/>
      <c r="D9" s="11"/>
      <c r="E9" s="11"/>
      <c r="F9" s="11"/>
      <c r="G9" s="11"/>
      <c r="H9" s="20" t="s">
        <v>15</v>
      </c>
      <c r="I9" s="5" t="s">
        <v>16</v>
      </c>
    </row>
    <row r="10" ht="30" customHeight="1">
</row>
    <row r="11" ht="30" customHeight="1">
      <c r="A11" s="5" t="s">
        <v>438</v>
      </c>
      <c r="B11" s="5" t="s">
        <v>439</v>
      </c>
      <c r="C11" s="5" t="s">
        <v>782</v>
      </c>
      <c r="D11" s="5" t="s">
        <v>443</v>
      </c>
      <c r="E11" s="5"/>
      <c r="F11" s="5" t="s">
        <v>75</v>
      </c>
      <c r="G11" s="5" t="s">
        <v>783</v>
      </c>
      <c r="H11" s="5" t="s">
        <v>784</v>
      </c>
      <c r="I11" s="5" t="s">
        <v>785</v>
      </c>
    </row>
    <row r="12" ht="30" customHeight="1">
      <c r="A12" s="5"/>
      <c r="B12" s="5"/>
      <c r="C12" s="5"/>
      <c r="D12" s="5" t="s">
        <v>82</v>
      </c>
      <c r="E12" s="5" t="s">
        <v>83</v>
      </c>
      <c r="F12" s="5"/>
      <c r="G12" s="5"/>
      <c r="H12" s="5"/>
      <c r="I12" s="5"/>
    </row>
    <row r="13" ht="20" customHeight="1">
      <c r="A13" s="5" t="s">
        <v>17</v>
      </c>
      <c r="B13" s="5" t="s">
        <v>19</v>
      </c>
      <c r="C13" s="5" t="s">
        <v>22</v>
      </c>
      <c r="D13" s="5" t="s">
        <v>24</v>
      </c>
      <c r="E13" s="5" t="s">
        <v>27</v>
      </c>
      <c r="F13" s="5" t="s">
        <v>30</v>
      </c>
      <c r="G13" s="5" t="s">
        <v>32</v>
      </c>
      <c r="H13" s="5" t="s">
        <v>35</v>
      </c>
      <c r="I13" s="5" t="s">
        <v>38</v>
      </c>
    </row>
    <row r="14" ht="15" customHeight="1">
</row>
    <row r="15" ht="40" customHeight="1">
      <c r="A15" s="10" t="s">
        <v>411</v>
      </c>
      <c r="B15" s="15"/>
      <c r="C15" s="0"/>
      <c r="D15" s="15"/>
    </row>
    <row r="16" ht="20" customHeight="1">
      <c r="A16" s="0"/>
      <c r="B16" s="11" t="s">
        <v>412</v>
      </c>
      <c r="C16" s="0"/>
      <c r="D16" s="11" t="s">
        <v>413</v>
      </c>
    </row>
    <row r="17" ht="40" customHeight="1">
      <c r="A17" s="10" t="s">
        <v>414</v>
      </c>
      <c r="B17" s="15"/>
      <c r="C17" s="0"/>
      <c r="D17" s="15"/>
    </row>
    <row r="18" ht="20" customHeight="1">
      <c r="A18" s="0"/>
      <c r="B18" s="11" t="s">
        <v>412</v>
      </c>
      <c r="C18" s="0"/>
      <c r="D18" s="11" t="s">
        <v>415</v>
      </c>
    </row>
    <row r="19" ht="20" customHeight="1">
      <c r="A19" s="10" t="s">
        <v>435</v>
      </c>
      <c r="B19" s="10"/>
    </row>
    <row r="20" ht="20" customHeight="1">
</row>
    <row r="21" ht="20" customHeight="1">
      <c r="A21" s="17" t="s">
        <v>60</v>
      </c>
      <c r="B21" s="17"/>
    </row>
    <row r="22" ht="20" customHeight="1">
      <c r="A22" s="18" t="s">
        <v>62</v>
      </c>
      <c r="B22" s="18"/>
    </row>
    <row r="23" ht="20" customHeight="1">
      <c r="A23" s="18" t="s">
        <v>64</v>
      </c>
      <c r="B23" s="18"/>
    </row>
    <row r="24" ht="20" customHeight="1">
      <c r="A24" s="18" t="s">
        <v>66</v>
      </c>
      <c r="B24" s="18"/>
    </row>
    <row r="25" ht="20" customHeight="1">
      <c r="A25" s="18" t="s">
        <v>68</v>
      </c>
      <c r="B25" s="18"/>
    </row>
    <row r="26" ht="20" customHeight="1">
      <c r="A26" s="18" t="s">
        <v>69</v>
      </c>
      <c r="B26" s="18"/>
    </row>
    <row r="27" ht="20" customHeight="1">
      <c r="A27" s="19" t="s">
        <v>71</v>
      </c>
      <c r="B27" s="19"/>
    </row>
  </sheetData>
  <sheetProtection password="" sheet="1" objects="1" scenarios="1"/>
  <mergeCells>
    <mergeCell ref="A1:I1"/>
    <mergeCell ref="A2:I2"/>
    <mergeCell ref="B6:G6"/>
    <mergeCell ref="B7:G7"/>
    <mergeCell ref="B8:G8"/>
    <mergeCell ref="B9:G9"/>
    <mergeCell ref="A11:A12"/>
    <mergeCell ref="B11:B12"/>
    <mergeCell ref="C11:C12"/>
    <mergeCell ref="D11:E11"/>
    <mergeCell ref="F11:F12"/>
    <mergeCell ref="G11:G12"/>
    <mergeCell ref="H11:H12"/>
    <mergeCell ref="I11:I12"/>
    <mergeCell ref="A19:B19"/>
    <mergeCell ref="A21:B21"/>
    <mergeCell ref="A22:B22"/>
    <mergeCell ref="A23:B23"/>
    <mergeCell ref="A24:B24"/>
    <mergeCell ref="A25:B25"/>
    <mergeCell ref="A26:B26"/>
    <mergeCell ref="A27:B27"/>
  </mergeCells>
  <phoneticPr fontId="0" type="noConversion"/>
  <pageMargins left="0.4" right="0.4" top="0.4" bottom="0.4" header="0.1" footer="0.1"/>
  <pageSetup paperSize="9" fitToHeight="0" orientation="landscape" verticalDpi="0" r:id="rId28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8.65" customWidth="1"/>
    <col min="2" max="11" width="26.74" customWidth="1"/>
  </cols>
  <sheetData>
    <row r="1" ht="50" customHeight="1">
      <c r="A1" s="1" t="s">
        <v>105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50" customHeight="1">
      <c r="A2" s="1" t="s">
        <v>106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0" customHeight="1">
      <c r="A3" s="5" t="s">
        <v>74</v>
      </c>
      <c r="B3" s="5" t="s">
        <v>36</v>
      </c>
      <c r="C3" s="5" t="s">
        <v>75</v>
      </c>
      <c r="D3" s="5" t="s">
        <v>107</v>
      </c>
      <c r="E3" s="5"/>
      <c r="F3" s="5"/>
      <c r="G3" s="5" t="s">
        <v>108</v>
      </c>
      <c r="H3" s="5" t="s">
        <v>109</v>
      </c>
      <c r="I3" s="5" t="s">
        <v>110</v>
      </c>
      <c r="J3" s="5"/>
      <c r="K3" s="5"/>
    </row>
    <row r="4" ht="20" customHeight="1">
      <c r="A4" s="5"/>
      <c r="B4" s="5"/>
      <c r="C4" s="5"/>
      <c r="D4" s="5" t="s">
        <v>80</v>
      </c>
      <c r="E4" s="5"/>
      <c r="F4" s="5" t="s">
        <v>81</v>
      </c>
      <c r="G4" s="5"/>
      <c r="H4" s="5"/>
      <c r="I4" s="5" t="s">
        <v>111</v>
      </c>
      <c r="J4" s="5" t="s">
        <v>112</v>
      </c>
      <c r="K4" s="5" t="s">
        <v>113</v>
      </c>
    </row>
    <row r="5" ht="20" customHeight="1">
      <c r="A5" s="5"/>
      <c r="B5" s="5"/>
      <c r="C5" s="5"/>
      <c r="D5" s="5" t="s">
        <v>82</v>
      </c>
      <c r="E5" s="5" t="s">
        <v>83</v>
      </c>
      <c r="F5" s="5"/>
      <c r="G5" s="5"/>
      <c r="H5" s="5"/>
      <c r="I5" s="5"/>
      <c r="J5" s="5"/>
      <c r="K5" s="5"/>
    </row>
    <row r="6" ht="20" customHeight="1">
      <c r="A6" s="5" t="s">
        <v>17</v>
      </c>
      <c r="B6" s="5" t="s">
        <v>19</v>
      </c>
      <c r="C6" s="5" t="s">
        <v>22</v>
      </c>
      <c r="D6" s="5" t="s">
        <v>24</v>
      </c>
      <c r="E6" s="5" t="s">
        <v>27</v>
      </c>
      <c r="F6" s="5" t="s">
        <v>30</v>
      </c>
      <c r="G6" s="5" t="s">
        <v>32</v>
      </c>
      <c r="H6" s="5" t="s">
        <v>35</v>
      </c>
      <c r="I6" s="5" t="s">
        <v>38</v>
      </c>
      <c r="J6" s="5" t="s">
        <v>41</v>
      </c>
      <c r="K6" s="5" t="s">
        <v>43</v>
      </c>
    </row>
    <row r="7" ht="20" customHeight="1">
</row>
    <row r="8" ht="50" customHeight="1">
      <c r="A8" s="1" t="s">
        <v>114</v>
      </c>
      <c r="B8" s="1"/>
      <c r="C8" s="1"/>
      <c r="D8" s="1"/>
      <c r="E8" s="1"/>
      <c r="F8" s="1"/>
      <c r="G8" s="1"/>
      <c r="H8" s="1"/>
      <c r="I8" s="1"/>
      <c r="J8" s="1"/>
      <c r="K8" s="1"/>
    </row>
    <row r="9" ht="20" customHeight="1">
      <c r="A9" s="5" t="s">
        <v>115</v>
      </c>
      <c r="B9" s="5" t="s">
        <v>36</v>
      </c>
      <c r="C9" s="5" t="s">
        <v>75</v>
      </c>
      <c r="D9" s="5" t="s">
        <v>116</v>
      </c>
      <c r="E9" s="5"/>
      <c r="F9" s="5"/>
      <c r="G9" s="5" t="s">
        <v>117</v>
      </c>
      <c r="H9" s="5" t="s">
        <v>109</v>
      </c>
      <c r="I9" s="5" t="s">
        <v>110</v>
      </c>
      <c r="J9" s="5"/>
      <c r="K9" s="5"/>
    </row>
    <row r="10" ht="20" customHeight="1">
      <c r="A10" s="5"/>
      <c r="B10" s="5"/>
      <c r="C10" s="5"/>
      <c r="D10" s="5" t="s">
        <v>80</v>
      </c>
      <c r="E10" s="5"/>
      <c r="F10" s="5" t="s">
        <v>81</v>
      </c>
      <c r="G10" s="5"/>
      <c r="H10" s="5"/>
      <c r="I10" s="5" t="s">
        <v>111</v>
      </c>
      <c r="J10" s="5" t="s">
        <v>112</v>
      </c>
      <c r="K10" s="5" t="s">
        <v>113</v>
      </c>
    </row>
    <row r="11" ht="20" customHeight="1">
      <c r="A11" s="5"/>
      <c r="B11" s="5"/>
      <c r="C11" s="5"/>
      <c r="D11" s="5" t="s">
        <v>82</v>
      </c>
      <c r="E11" s="5" t="s">
        <v>83</v>
      </c>
      <c r="F11" s="5"/>
      <c r="G11" s="5"/>
      <c r="H11" s="5"/>
      <c r="I11" s="5"/>
      <c r="J11" s="5"/>
      <c r="K11" s="5"/>
    </row>
    <row r="12" ht="20" customHeight="1">
      <c r="A12" s="5" t="s">
        <v>17</v>
      </c>
      <c r="B12" s="5" t="s">
        <v>19</v>
      </c>
      <c r="C12" s="5" t="s">
        <v>22</v>
      </c>
      <c r="D12" s="5" t="s">
        <v>24</v>
      </c>
      <c r="E12" s="5" t="s">
        <v>27</v>
      </c>
      <c r="F12" s="5" t="s">
        <v>30</v>
      </c>
      <c r="G12" s="5" t="s">
        <v>32</v>
      </c>
      <c r="H12" s="5" t="s">
        <v>35</v>
      </c>
      <c r="I12" s="5" t="s">
        <v>38</v>
      </c>
      <c r="J12" s="5" t="s">
        <v>41</v>
      </c>
      <c r="K12" s="5" t="s">
        <v>43</v>
      </c>
    </row>
    <row r="13" ht="20" customHeight="1">
</row>
    <row r="14" ht="50" customHeight="1">
      <c r="A14" s="1" t="s">
        <v>118</v>
      </c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20" customHeight="1">
      <c r="A15" s="5" t="s">
        <v>119</v>
      </c>
      <c r="B15" s="5" t="s">
        <v>36</v>
      </c>
      <c r="C15" s="5" t="s">
        <v>75</v>
      </c>
      <c r="D15" s="5" t="s">
        <v>120</v>
      </c>
      <c r="E15" s="5"/>
      <c r="F15" s="5"/>
      <c r="G15" s="5" t="s">
        <v>121</v>
      </c>
      <c r="H15" s="5" t="s">
        <v>109</v>
      </c>
      <c r="I15" s="5" t="s">
        <v>110</v>
      </c>
      <c r="J15" s="5"/>
      <c r="K15" s="5"/>
    </row>
    <row r="16" ht="20" customHeight="1">
      <c r="A16" s="5"/>
      <c r="B16" s="5"/>
      <c r="C16" s="5"/>
      <c r="D16" s="5" t="s">
        <v>80</v>
      </c>
      <c r="E16" s="5"/>
      <c r="F16" s="5" t="s">
        <v>81</v>
      </c>
      <c r="G16" s="5"/>
      <c r="H16" s="5"/>
      <c r="I16" s="5" t="s">
        <v>111</v>
      </c>
      <c r="J16" s="5" t="s">
        <v>112</v>
      </c>
      <c r="K16" s="5" t="s">
        <v>113</v>
      </c>
    </row>
    <row r="17" ht="20" customHeight="1">
      <c r="A17" s="5"/>
      <c r="B17" s="5"/>
      <c r="C17" s="5"/>
      <c r="D17" s="5" t="s">
        <v>82</v>
      </c>
      <c r="E17" s="5" t="s">
        <v>83</v>
      </c>
      <c r="F17" s="5"/>
      <c r="G17" s="5"/>
      <c r="H17" s="5"/>
      <c r="I17" s="5"/>
      <c r="J17" s="5"/>
      <c r="K17" s="5"/>
    </row>
    <row r="18" ht="20" customHeight="1">
      <c r="A18" s="5" t="s">
        <v>17</v>
      </c>
      <c r="B18" s="5" t="s">
        <v>19</v>
      </c>
      <c r="C18" s="5" t="s">
        <v>22</v>
      </c>
      <c r="D18" s="5" t="s">
        <v>24</v>
      </c>
      <c r="E18" s="5" t="s">
        <v>27</v>
      </c>
      <c r="F18" s="5" t="s">
        <v>30</v>
      </c>
      <c r="G18" s="5" t="s">
        <v>32</v>
      </c>
      <c r="H18" s="5" t="s">
        <v>35</v>
      </c>
      <c r="I18" s="5" t="s">
        <v>38</v>
      </c>
      <c r="J18" s="5" t="s">
        <v>41</v>
      </c>
      <c r="K18" s="5" t="s">
        <v>43</v>
      </c>
    </row>
  </sheetData>
  <sheetProtection password="" sheet="1" objects="1" scenarios="1"/>
  <mergeCells>
    <mergeCell ref="A1:K1"/>
    <mergeCell ref="A2:K2"/>
    <mergeCell ref="A3:A5"/>
    <mergeCell ref="B3:B5"/>
    <mergeCell ref="C3:C5"/>
    <mergeCell ref="D3:F3"/>
    <mergeCell ref="G3:G5"/>
    <mergeCell ref="H3:H5"/>
    <mergeCell ref="I3:K3"/>
    <mergeCell ref="D4:E4"/>
    <mergeCell ref="F4:F5"/>
    <mergeCell ref="I4:I5"/>
    <mergeCell ref="J4:J5"/>
    <mergeCell ref="K4:K5"/>
    <mergeCell ref="A8:K8"/>
    <mergeCell ref="A9:A11"/>
    <mergeCell ref="B9:B11"/>
    <mergeCell ref="C9:C11"/>
    <mergeCell ref="D9:F9"/>
    <mergeCell ref="G9:G11"/>
    <mergeCell ref="H9:H11"/>
    <mergeCell ref="I9:K9"/>
    <mergeCell ref="D10:E10"/>
    <mergeCell ref="F10:F11"/>
    <mergeCell ref="I10:I11"/>
    <mergeCell ref="J10:J11"/>
    <mergeCell ref="K10:K11"/>
    <mergeCell ref="A14:K14"/>
    <mergeCell ref="A15:A17"/>
    <mergeCell ref="B15:B17"/>
    <mergeCell ref="C15:C17"/>
    <mergeCell ref="D15:F15"/>
    <mergeCell ref="G15:G17"/>
    <mergeCell ref="H15:H17"/>
    <mergeCell ref="I15:K15"/>
    <mergeCell ref="D16:E16"/>
    <mergeCell ref="F16:F17"/>
    <mergeCell ref="I16:I17"/>
    <mergeCell ref="J16:J17"/>
    <mergeCell ref="K16:K17"/>
  </mergeCells>
  <phoneticPr fontId="0" type="noConversion"/>
  <pageMargins left="0.4" right="0.4" top="0.4" bottom="0.4" header="0.1" footer="0.1"/>
  <pageSetup paperSize="9" fitToHeight="0" orientation="landscape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8.65" customWidth="1"/>
    <col min="2" max="13" width="26.74" customWidth="1"/>
  </cols>
  <sheetData>
    <row r="1" ht="50" customHeight="1">
      <c r="A1" s="1" t="s">
        <v>122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40" customHeight="1">
      <c r="A2" s="5" t="s">
        <v>123</v>
      </c>
      <c r="B2" s="5"/>
      <c r="C2" s="5"/>
      <c r="D2" s="5"/>
      <c r="E2" s="5"/>
      <c r="F2" s="5" t="s">
        <v>75</v>
      </c>
      <c r="G2" s="5" t="s">
        <v>124</v>
      </c>
      <c r="H2" s="5" t="s">
        <v>125</v>
      </c>
      <c r="I2" s="5" t="s">
        <v>126</v>
      </c>
      <c r="J2" s="5" t="s">
        <v>127</v>
      </c>
      <c r="K2" s="5" t="s">
        <v>128</v>
      </c>
      <c r="L2" s="5"/>
      <c r="M2" s="5" t="s">
        <v>129</v>
      </c>
    </row>
    <row r="3" ht="20" customHeight="1">
      <c r="A3" s="5" t="s">
        <v>82</v>
      </c>
      <c r="B3" s="5" t="s">
        <v>7</v>
      </c>
      <c r="C3" s="5" t="s">
        <v>130</v>
      </c>
      <c r="D3" s="5" t="s">
        <v>131</v>
      </c>
      <c r="E3" s="5" t="s">
        <v>132</v>
      </c>
      <c r="F3" s="5"/>
      <c r="G3" s="5"/>
      <c r="H3" s="5"/>
      <c r="I3" s="5"/>
      <c r="J3" s="5"/>
      <c r="K3" s="5" t="s">
        <v>133</v>
      </c>
      <c r="L3" s="5" t="s">
        <v>134</v>
      </c>
      <c r="M3" s="5"/>
    </row>
    <row r="4" ht="20" customHeight="1">
      <c r="A4" s="5" t="s">
        <v>17</v>
      </c>
      <c r="B4" s="5" t="s">
        <v>19</v>
      </c>
      <c r="C4" s="5" t="s">
        <v>22</v>
      </c>
      <c r="D4" s="5" t="s">
        <v>24</v>
      </c>
      <c r="E4" s="5" t="s">
        <v>27</v>
      </c>
      <c r="F4" s="5" t="s">
        <v>30</v>
      </c>
      <c r="G4" s="5" t="s">
        <v>32</v>
      </c>
      <c r="H4" s="5" t="s">
        <v>35</v>
      </c>
      <c r="I4" s="5" t="s">
        <v>38</v>
      </c>
      <c r="J4" s="5" t="s">
        <v>41</v>
      </c>
      <c r="K4" s="5" t="s">
        <v>43</v>
      </c>
      <c r="L4" s="5" t="s">
        <v>45</v>
      </c>
      <c r="M4" s="5" t="s">
        <v>47</v>
      </c>
    </row>
  </sheetData>
  <sheetProtection password="" sheet="1" objects="1" scenarios="1"/>
  <mergeCells>
    <mergeCell ref="A1:M1"/>
    <mergeCell ref="A2:E2"/>
    <mergeCell ref="F2:F3"/>
    <mergeCell ref="G2:G3"/>
    <mergeCell ref="H2:H3"/>
    <mergeCell ref="I2:I3"/>
    <mergeCell ref="J2:J3"/>
    <mergeCell ref="K2:L2"/>
    <mergeCell ref="M2:M3"/>
  </mergeCells>
  <phoneticPr fontId="0" type="noConversion"/>
  <pageMargins left="0.4" right="0.4" top="0.4" bottom="0.4" header="0.1" footer="0.1"/>
  <pageSetup paperSize="9" fitToHeight="0" orientation="landscape" verticalDpi="0" r:id="rId4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17" width="19.10" customWidth="1"/>
  </cols>
  <sheetData>
    <row r="1" ht="50" customHeight="1">
      <c r="A1" s="1" t="s">
        <v>135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40" customHeight="1">
      <c r="A2" s="5" t="s">
        <v>136</v>
      </c>
      <c r="B2" s="5" t="s">
        <v>75</v>
      </c>
      <c r="C2" s="5" t="s">
        <v>137</v>
      </c>
      <c r="D2" s="5"/>
      <c r="E2" s="5" t="s">
        <v>138</v>
      </c>
      <c r="F2" s="5"/>
      <c r="G2" s="5"/>
      <c r="H2" s="5" t="s">
        <v>139</v>
      </c>
      <c r="I2" s="5"/>
      <c r="J2" s="5"/>
      <c r="K2" s="5"/>
      <c r="L2" s="5"/>
      <c r="M2" s="5"/>
      <c r="N2" s="5" t="s">
        <v>140</v>
      </c>
      <c r="O2" s="5"/>
      <c r="P2" s="5" t="s">
        <v>141</v>
      </c>
      <c r="Q2" s="5" t="s">
        <v>142</v>
      </c>
    </row>
    <row r="3" ht="30" customHeight="1">
      <c r="A3" s="5"/>
      <c r="B3" s="5"/>
      <c r="C3" s="5" t="s">
        <v>81</v>
      </c>
      <c r="D3" s="5" t="s">
        <v>143</v>
      </c>
      <c r="E3" s="5" t="s">
        <v>144</v>
      </c>
      <c r="F3" s="5"/>
      <c r="G3" s="5" t="s">
        <v>145</v>
      </c>
      <c r="H3" s="5" t="s">
        <v>81</v>
      </c>
      <c r="I3" s="5" t="s">
        <v>143</v>
      </c>
      <c r="J3" s="5" t="s">
        <v>146</v>
      </c>
      <c r="K3" s="5"/>
      <c r="L3" s="5"/>
      <c r="M3" s="5"/>
      <c r="N3" s="5" t="s">
        <v>147</v>
      </c>
      <c r="O3" s="5" t="s">
        <v>148</v>
      </c>
      <c r="P3" s="5"/>
      <c r="Q3" s="5"/>
    </row>
    <row r="4" ht="30" customHeight="1">
      <c r="A4" s="5"/>
      <c r="B4" s="5"/>
      <c r="C4" s="5"/>
      <c r="D4" s="5"/>
      <c r="E4" s="5" t="s">
        <v>149</v>
      </c>
      <c r="F4" s="5" t="s">
        <v>148</v>
      </c>
      <c r="G4" s="5"/>
      <c r="H4" s="5"/>
      <c r="I4" s="5"/>
      <c r="J4" s="5" t="s">
        <v>150</v>
      </c>
      <c r="K4" s="5" t="s">
        <v>151</v>
      </c>
      <c r="L4" s="5" t="s">
        <v>152</v>
      </c>
      <c r="M4" s="5" t="s">
        <v>153</v>
      </c>
      <c r="N4" s="5"/>
      <c r="O4" s="5"/>
      <c r="P4" s="5"/>
      <c r="Q4" s="5"/>
    </row>
    <row r="5" ht="20" customHeight="1">
      <c r="A5" s="5" t="s">
        <v>17</v>
      </c>
      <c r="B5" s="5" t="s">
        <v>19</v>
      </c>
      <c r="C5" s="5" t="s">
        <v>22</v>
      </c>
      <c r="D5" s="5" t="s">
        <v>24</v>
      </c>
      <c r="E5" s="5" t="s">
        <v>27</v>
      </c>
      <c r="F5" s="5" t="s">
        <v>30</v>
      </c>
      <c r="G5" s="5" t="s">
        <v>32</v>
      </c>
      <c r="H5" s="5" t="s">
        <v>35</v>
      </c>
      <c r="I5" s="5" t="s">
        <v>38</v>
      </c>
      <c r="J5" s="5" t="s">
        <v>41</v>
      </c>
      <c r="K5" s="5" t="s">
        <v>43</v>
      </c>
      <c r="L5" s="5" t="s">
        <v>45</v>
      </c>
      <c r="M5" s="5" t="s">
        <v>47</v>
      </c>
      <c r="N5" s="5" t="s">
        <v>50</v>
      </c>
      <c r="O5" s="5" t="s">
        <v>53</v>
      </c>
      <c r="P5" s="5" t="s">
        <v>56</v>
      </c>
      <c r="Q5" s="5" t="s">
        <v>57</v>
      </c>
    </row>
    <row r="6" ht="30" customHeight="1">
      <c r="A6" s="6" t="s">
        <v>154</v>
      </c>
      <c r="B6" s="5" t="s">
        <v>85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9"/>
      <c r="Q6" s="9"/>
    </row>
    <row r="7" ht="30" customHeight="1">
      <c r="A7" s="6" t="s">
        <v>155</v>
      </c>
      <c r="B7" s="5" t="s">
        <v>95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9"/>
      <c r="Q7" s="9"/>
    </row>
    <row r="8" ht="30" customHeight="1">
      <c r="A8" s="6" t="s">
        <v>156</v>
      </c>
      <c r="B8" s="5" t="s">
        <v>157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9"/>
      <c r="Q8" s="9"/>
    </row>
    <row r="9" ht="30" customHeight="1">
      <c r="A9" s="6" t="s">
        <v>158</v>
      </c>
      <c r="B9" s="5" t="s">
        <v>159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9"/>
      <c r="Q9" s="9"/>
    </row>
    <row r="10" ht="30" customHeight="1">
      <c r="A10" s="6" t="s">
        <v>160</v>
      </c>
      <c r="B10" s="5" t="s">
        <v>161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9"/>
      <c r="Q10" s="9"/>
    </row>
    <row r="11" ht="30" customHeight="1">
      <c r="A11" s="6" t="s">
        <v>162</v>
      </c>
      <c r="B11" s="5" t="s">
        <v>163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9"/>
      <c r="Q11" s="9"/>
    </row>
    <row r="12" ht="30" customHeight="1">
      <c r="A12" s="6" t="s">
        <v>164</v>
      </c>
      <c r="B12" s="5" t="s">
        <v>165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9"/>
      <c r="Q12" s="9"/>
    </row>
    <row r="13" ht="30" customHeight="1">
      <c r="A13" s="6" t="s">
        <v>166</v>
      </c>
      <c r="B13" s="5" t="s">
        <v>167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9"/>
      <c r="Q13" s="9"/>
    </row>
    <row r="14" ht="30" customHeight="1">
      <c r="A14" s="6" t="s">
        <v>168</v>
      </c>
      <c r="B14" s="5" t="s">
        <v>169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9"/>
      <c r="Q14" s="9"/>
    </row>
    <row r="15" ht="30" customHeight="1">
      <c r="A15" s="6" t="s">
        <v>170</v>
      </c>
      <c r="B15" s="5" t="s">
        <v>171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9"/>
      <c r="Q15" s="9"/>
    </row>
    <row r="16" ht="30" customHeight="1">
      <c r="A16" s="6" t="s">
        <v>172</v>
      </c>
      <c r="B16" s="5" t="s">
        <v>173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9"/>
      <c r="Q16" s="9"/>
    </row>
    <row r="17" ht="30" customHeight="1">
      <c r="A17" s="6" t="s">
        <v>174</v>
      </c>
      <c r="B17" s="5" t="s">
        <v>175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9"/>
      <c r="Q17" s="9"/>
    </row>
    <row r="18" ht="30" customHeight="1">
      <c r="A18" s="6" t="s">
        <v>176</v>
      </c>
      <c r="B18" s="5" t="s">
        <v>177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9"/>
      <c r="Q18" s="9"/>
    </row>
    <row r="19" ht="30" customHeight="1">
      <c r="A19" s="6" t="s">
        <v>178</v>
      </c>
      <c r="B19" s="5" t="s">
        <v>179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9"/>
      <c r="Q19" s="9"/>
    </row>
    <row r="20" ht="20" customHeight="1">
      <c r="A20" s="21" t="s">
        <v>102</v>
      </c>
      <c r="B20" s="25" t="s">
        <v>103</v>
      </c>
      <c r="C20" s="23">
        <v>0</v>
      </c>
      <c r="D20" s="25" t="s">
        <v>180</v>
      </c>
      <c r="E20" s="23">
        <v>0</v>
      </c>
      <c r="F20" s="23">
        <v>0</v>
      </c>
      <c r="G20" s="23">
        <v>0</v>
      </c>
      <c r="H20" s="23">
        <v>0</v>
      </c>
      <c r="I20" s="25" t="s">
        <v>180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5" t="s">
        <v>180</v>
      </c>
      <c r="Q20" s="25" t="s">
        <v>180</v>
      </c>
    </row>
  </sheetData>
  <sheetProtection password="" sheet="1" objects="1" scenarios="1"/>
  <mergeCells>
    <mergeCell ref="A1:Q1"/>
    <mergeCell ref="A2:A4"/>
    <mergeCell ref="B2:B4"/>
    <mergeCell ref="C2:D2"/>
    <mergeCell ref="E2:G2"/>
    <mergeCell ref="H2:M2"/>
    <mergeCell ref="N2:O2"/>
    <mergeCell ref="P2:P4"/>
    <mergeCell ref="Q2:Q4"/>
    <mergeCell ref="C3:C4"/>
    <mergeCell ref="D3:D4"/>
    <mergeCell ref="E3:F3"/>
    <mergeCell ref="G3:G4"/>
    <mergeCell ref="H3:H4"/>
    <mergeCell ref="I3:I4"/>
    <mergeCell ref="J3:M3"/>
    <mergeCell ref="N3:N4"/>
    <mergeCell ref="O3:O4"/>
  </mergeCells>
  <phoneticPr fontId="0" type="noConversion"/>
  <pageMargins left="0.4" right="0.4" top="0.4" bottom="0.4" header="0.1" footer="0.1"/>
  <pageSetup paperSize="9" fitToHeight="0" orientation="landscape" verticalDpi="0" r:id="rId5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5" width="24.83" customWidth="1"/>
  </cols>
  <sheetData>
    <row r="1" ht="50" customHeight="1">
      <c r="A1" s="1" t="s">
        <v>181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40" customHeight="1">
      <c r="A2" s="5" t="s">
        <v>136</v>
      </c>
      <c r="B2" s="5" t="s">
        <v>75</v>
      </c>
      <c r="C2" s="5" t="s">
        <v>182</v>
      </c>
      <c r="D2" s="5"/>
      <c r="E2" s="5" t="s">
        <v>183</v>
      </c>
      <c r="F2" s="5"/>
      <c r="G2" s="5"/>
      <c r="H2" s="5" t="s">
        <v>184</v>
      </c>
      <c r="I2" s="5"/>
      <c r="J2" s="5"/>
      <c r="K2" s="5"/>
      <c r="L2" s="5" t="s">
        <v>185</v>
      </c>
      <c r="M2" s="5"/>
      <c r="N2" s="5" t="s">
        <v>186</v>
      </c>
      <c r="O2" s="5"/>
    </row>
    <row r="3" ht="30" customHeight="1">
      <c r="A3" s="5"/>
      <c r="B3" s="5"/>
      <c r="C3" s="5" t="s">
        <v>81</v>
      </c>
      <c r="D3" s="5" t="s">
        <v>187</v>
      </c>
      <c r="E3" s="5" t="s">
        <v>81</v>
      </c>
      <c r="F3" s="5" t="s">
        <v>188</v>
      </c>
      <c r="G3" s="5"/>
      <c r="H3" s="5" t="s">
        <v>81</v>
      </c>
      <c r="I3" s="5" t="s">
        <v>189</v>
      </c>
      <c r="J3" s="5"/>
      <c r="K3" s="5" t="s">
        <v>190</v>
      </c>
      <c r="L3" s="5" t="s">
        <v>81</v>
      </c>
      <c r="M3" s="5" t="s">
        <v>191</v>
      </c>
      <c r="N3" s="5" t="s">
        <v>81</v>
      </c>
      <c r="O3" s="5" t="s">
        <v>187</v>
      </c>
    </row>
    <row r="4" ht="30" customHeight="1">
      <c r="A4" s="5"/>
      <c r="B4" s="5"/>
      <c r="C4" s="5"/>
      <c r="D4" s="5"/>
      <c r="E4" s="5"/>
      <c r="F4" s="5" t="s">
        <v>192</v>
      </c>
      <c r="G4" s="5" t="s">
        <v>193</v>
      </c>
      <c r="H4" s="5"/>
      <c r="I4" s="5" t="s">
        <v>81</v>
      </c>
      <c r="J4" s="5" t="s">
        <v>194</v>
      </c>
      <c r="K4" s="5"/>
      <c r="L4" s="5"/>
      <c r="M4" s="5"/>
      <c r="N4" s="5"/>
      <c r="O4" s="5"/>
    </row>
    <row r="5" ht="20" customHeight="1">
      <c r="A5" s="5" t="s">
        <v>17</v>
      </c>
      <c r="B5" s="5" t="s">
        <v>19</v>
      </c>
      <c r="C5" s="5" t="s">
        <v>22</v>
      </c>
      <c r="D5" s="5" t="s">
        <v>24</v>
      </c>
      <c r="E5" s="5" t="s">
        <v>27</v>
      </c>
      <c r="F5" s="5" t="s">
        <v>30</v>
      </c>
      <c r="G5" s="5" t="s">
        <v>32</v>
      </c>
      <c r="H5" s="5" t="s">
        <v>35</v>
      </c>
      <c r="I5" s="5" t="s">
        <v>38</v>
      </c>
      <c r="J5" s="5" t="s">
        <v>41</v>
      </c>
      <c r="K5" s="5" t="s">
        <v>43</v>
      </c>
      <c r="L5" s="5" t="s">
        <v>45</v>
      </c>
      <c r="M5" s="5" t="s">
        <v>47</v>
      </c>
      <c r="N5" s="5" t="s">
        <v>50</v>
      </c>
      <c r="O5" s="5" t="s">
        <v>53</v>
      </c>
    </row>
    <row r="6" ht="20" customHeight="1">
      <c r="A6" s="24" t="s">
        <v>195</v>
      </c>
      <c r="B6" s="5" t="s">
        <v>196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</row>
    <row r="7" ht="20" customHeight="1">
      <c r="A7" s="6" t="s">
        <v>197</v>
      </c>
      <c r="B7" s="5" t="s">
        <v>198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</row>
    <row r="8" ht="20" customHeight="1">
      <c r="A8" s="6" t="s">
        <v>199</v>
      </c>
      <c r="B8" s="5" t="s">
        <v>200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</row>
    <row r="9" ht="20" customHeight="1">
      <c r="A9" s="6" t="s">
        <v>201</v>
      </c>
      <c r="B9" s="5" t="s">
        <v>202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</row>
    <row r="10" ht="20" customHeight="1">
      <c r="A10" s="6" t="s">
        <v>203</v>
      </c>
      <c r="B10" s="5" t="s">
        <v>204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</row>
    <row r="11" ht="20" customHeight="1">
      <c r="A11" s="24" t="s">
        <v>205</v>
      </c>
      <c r="B11" s="5" t="s">
        <v>206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</row>
    <row r="12" ht="20" customHeight="1">
      <c r="A12" s="6" t="s">
        <v>207</v>
      </c>
      <c r="B12" s="5" t="s">
        <v>208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</row>
    <row r="13" ht="20" customHeight="1">
      <c r="A13" s="6" t="s">
        <v>199</v>
      </c>
      <c r="B13" s="5" t="s">
        <v>209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</row>
    <row r="14" ht="20" customHeight="1">
      <c r="A14" s="6" t="s">
        <v>210</v>
      </c>
      <c r="B14" s="5" t="s">
        <v>211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</row>
    <row r="15" ht="20" customHeight="1">
      <c r="A15" s="6" t="s">
        <v>212</v>
      </c>
      <c r="B15" s="5" t="s">
        <v>213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</row>
    <row r="16" ht="20" customHeight="1">
      <c r="A16" s="24" t="s">
        <v>214</v>
      </c>
      <c r="B16" s="5" t="s">
        <v>215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</row>
    <row r="17" ht="20" customHeight="1">
      <c r="A17" s="6" t="s">
        <v>216</v>
      </c>
      <c r="B17" s="5" t="s">
        <v>217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</row>
    <row r="18" ht="20" customHeight="1">
      <c r="A18" s="6" t="s">
        <v>218</v>
      </c>
      <c r="B18" s="5" t="s">
        <v>219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</row>
    <row r="19" ht="20" customHeight="1">
      <c r="A19" s="21" t="s">
        <v>102</v>
      </c>
      <c r="B19" s="25" t="s">
        <v>103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</row>
  </sheetData>
  <sheetProtection password="" sheet="1" objects="1" scenarios="1"/>
  <mergeCells>
    <mergeCell ref="A1:O1"/>
    <mergeCell ref="A2:A4"/>
    <mergeCell ref="B2:B4"/>
    <mergeCell ref="C2:D2"/>
    <mergeCell ref="E2:G2"/>
    <mergeCell ref="H2:K2"/>
    <mergeCell ref="L2:M2"/>
    <mergeCell ref="N2:O2"/>
    <mergeCell ref="C3:C4"/>
    <mergeCell ref="D3:D4"/>
    <mergeCell ref="E3:E4"/>
    <mergeCell ref="F3:G3"/>
    <mergeCell ref="H3:H4"/>
    <mergeCell ref="I3:J3"/>
    <mergeCell ref="K3:K4"/>
    <mergeCell ref="L3:L4"/>
    <mergeCell ref="M3:M4"/>
    <mergeCell ref="N3:N4"/>
    <mergeCell ref="O3:O4"/>
  </mergeCells>
  <phoneticPr fontId="0" type="noConversion"/>
  <pageMargins left="0.4" right="0.4" top="0.4" bottom="0.4" header="0.1" footer="0.1"/>
  <pageSetup paperSize="9" fitToHeight="0" orientation="landscape" verticalDpi="0" r:id="rId6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7" width="24.83" customWidth="1"/>
  </cols>
  <sheetData>
    <row r="1" ht="50" customHeight="1">
      <c r="A1" s="1" t="s">
        <v>220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50" customHeight="1">
      <c r="A2" s="1" t="s">
        <v>221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30" customHeight="1">
      <c r="A3" s="5" t="s">
        <v>222</v>
      </c>
      <c r="B3" s="5" t="s">
        <v>75</v>
      </c>
      <c r="C3" s="5" t="s">
        <v>223</v>
      </c>
      <c r="D3" s="5"/>
      <c r="E3" s="5"/>
      <c r="F3" s="5"/>
      <c r="G3" s="5" t="s">
        <v>224</v>
      </c>
      <c r="H3" s="5"/>
      <c r="I3" s="5"/>
      <c r="J3" s="5"/>
      <c r="K3" s="5"/>
      <c r="L3" s="5" t="s">
        <v>225</v>
      </c>
      <c r="M3" s="5"/>
      <c r="N3" s="5" t="s">
        <v>226</v>
      </c>
      <c r="O3" s="5"/>
      <c r="P3" s="5"/>
      <c r="Q3" s="5"/>
    </row>
    <row r="4" ht="30" customHeight="1">
      <c r="A4" s="5"/>
      <c r="B4" s="5"/>
      <c r="C4" s="5" t="s">
        <v>227</v>
      </c>
      <c r="D4" s="5"/>
      <c r="E4" s="5" t="s">
        <v>188</v>
      </c>
      <c r="F4" s="5"/>
      <c r="G4" s="5" t="s">
        <v>81</v>
      </c>
      <c r="H4" s="5" t="s">
        <v>188</v>
      </c>
      <c r="I4" s="5"/>
      <c r="J4" s="5"/>
      <c r="K4" s="5"/>
      <c r="L4" s="5" t="s">
        <v>188</v>
      </c>
      <c r="M4" s="5"/>
      <c r="N4" s="5" t="s">
        <v>227</v>
      </c>
      <c r="O4" s="5"/>
      <c r="P4" s="5" t="s">
        <v>188</v>
      </c>
      <c r="Q4" s="5"/>
    </row>
    <row r="5" ht="30" customHeight="1">
      <c r="A5" s="5"/>
      <c r="B5" s="5"/>
      <c r="C5" s="5" t="s">
        <v>81</v>
      </c>
      <c r="D5" s="5" t="s">
        <v>228</v>
      </c>
      <c r="E5" s="5" t="s">
        <v>229</v>
      </c>
      <c r="F5" s="5" t="s">
        <v>230</v>
      </c>
      <c r="G5" s="5"/>
      <c r="H5" s="5" t="s">
        <v>231</v>
      </c>
      <c r="I5" s="5"/>
      <c r="J5" s="5" t="s">
        <v>232</v>
      </c>
      <c r="K5" s="5" t="s">
        <v>233</v>
      </c>
      <c r="L5" s="5" t="s">
        <v>234</v>
      </c>
      <c r="M5" s="5" t="s">
        <v>235</v>
      </c>
      <c r="N5" s="5" t="s">
        <v>81</v>
      </c>
      <c r="O5" s="5" t="s">
        <v>236</v>
      </c>
      <c r="P5" s="5" t="s">
        <v>229</v>
      </c>
      <c r="Q5" s="5" t="s">
        <v>230</v>
      </c>
    </row>
    <row r="6" ht="30" customHeight="1">
      <c r="A6" s="5"/>
      <c r="B6" s="5"/>
      <c r="C6" s="5"/>
      <c r="D6" s="5" t="s">
        <v>237</v>
      </c>
      <c r="E6" s="5"/>
      <c r="F6" s="5"/>
      <c r="G6" s="5"/>
      <c r="H6" s="5" t="s">
        <v>81</v>
      </c>
      <c r="I6" s="5" t="s">
        <v>236</v>
      </c>
      <c r="J6" s="5"/>
      <c r="K6" s="5"/>
      <c r="L6" s="5"/>
      <c r="M6" s="5"/>
      <c r="N6" s="5"/>
      <c r="O6" s="5"/>
      <c r="P6" s="5"/>
      <c r="Q6" s="5"/>
    </row>
    <row r="7" ht="30" customHeight="1">
      <c r="A7" s="5"/>
      <c r="B7" s="5"/>
      <c r="C7" s="5"/>
      <c r="D7" s="5"/>
      <c r="E7" s="5"/>
      <c r="F7" s="5"/>
      <c r="G7" s="5"/>
      <c r="H7" s="5"/>
      <c r="I7" s="5" t="s">
        <v>237</v>
      </c>
      <c r="J7" s="5"/>
      <c r="K7" s="5"/>
      <c r="L7" s="5"/>
      <c r="M7" s="5"/>
      <c r="N7" s="5"/>
      <c r="O7" s="5"/>
      <c r="P7" s="5"/>
      <c r="Q7" s="5"/>
    </row>
    <row r="8" ht="20" customHeight="1">
      <c r="A8" s="5" t="s">
        <v>17</v>
      </c>
      <c r="B8" s="5" t="s">
        <v>19</v>
      </c>
      <c r="C8" s="5" t="s">
        <v>22</v>
      </c>
      <c r="D8" s="5" t="s">
        <v>24</v>
      </c>
      <c r="E8" s="5" t="s">
        <v>27</v>
      </c>
      <c r="F8" s="5" t="s">
        <v>30</v>
      </c>
      <c r="G8" s="5" t="s">
        <v>32</v>
      </c>
      <c r="H8" s="5" t="s">
        <v>35</v>
      </c>
      <c r="I8" s="5" t="s">
        <v>38</v>
      </c>
      <c r="J8" s="5" t="s">
        <v>41</v>
      </c>
      <c r="K8" s="5" t="s">
        <v>43</v>
      </c>
      <c r="L8" s="5" t="s">
        <v>45</v>
      </c>
      <c r="M8" s="5" t="s">
        <v>47</v>
      </c>
      <c r="N8" s="5" t="s">
        <v>50</v>
      </c>
      <c r="O8" s="5" t="s">
        <v>53</v>
      </c>
      <c r="P8" s="5" t="s">
        <v>56</v>
      </c>
      <c r="Q8" s="5" t="s">
        <v>57</v>
      </c>
    </row>
    <row r="9" ht="20" customHeight="1">
      <c r="A9" s="24" t="s">
        <v>238</v>
      </c>
      <c r="B9" s="5" t="s">
        <v>85</v>
      </c>
      <c r="C9" s="23">
        <v>69.6</v>
      </c>
      <c r="D9" s="23">
        <v>69.6</v>
      </c>
      <c r="E9" s="23">
        <v>69.6</v>
      </c>
      <c r="F9" s="23"/>
      <c r="G9" s="23">
        <v>48</v>
      </c>
      <c r="H9" s="23">
        <v>48</v>
      </c>
      <c r="I9" s="23">
        <v>48</v>
      </c>
      <c r="J9" s="23"/>
      <c r="K9" s="23"/>
      <c r="L9" s="23">
        <v>0</v>
      </c>
      <c r="M9" s="23"/>
      <c r="N9" s="23">
        <v>67.7</v>
      </c>
      <c r="O9" s="23">
        <v>67.7</v>
      </c>
      <c r="P9" s="23">
        <v>67.7</v>
      </c>
      <c r="Q9" s="23"/>
    </row>
    <row r="10" ht="20" customHeight="1">
      <c r="A10" s="6" t="s">
        <v>239</v>
      </c>
      <c r="B10" s="5" t="s">
        <v>240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ht="25" customHeight="1">
      <c r="A11" s="6" t="s">
        <v>241</v>
      </c>
      <c r="B11" s="5"/>
      <c r="C11" s="7">
        <v>69.6</v>
      </c>
      <c r="D11" s="7">
        <v>69.6</v>
      </c>
      <c r="E11" s="7">
        <v>69.6</v>
      </c>
      <c r="F11" s="7"/>
      <c r="G11" s="7">
        <v>48</v>
      </c>
      <c r="H11" s="7">
        <v>48</v>
      </c>
      <c r="I11" s="7">
        <v>48</v>
      </c>
      <c r="J11" s="7"/>
      <c r="K11" s="7"/>
      <c r="L11" s="7">
        <v>0</v>
      </c>
      <c r="M11" s="7"/>
      <c r="N11" s="7">
        <v>67.7</v>
      </c>
      <c r="O11" s="7">
        <v>67.7</v>
      </c>
      <c r="P11" s="7">
        <v>67.7</v>
      </c>
      <c r="Q11" s="7"/>
    </row>
    <row r="12" ht="20" customHeight="1">
      <c r="A12" s="24" t="s">
        <v>242</v>
      </c>
      <c r="B12" s="5" t="s">
        <v>95</v>
      </c>
      <c r="C12" s="23">
        <v>124.6</v>
      </c>
      <c r="D12" s="23">
        <v>124.6</v>
      </c>
      <c r="E12" s="23">
        <v>124.6</v>
      </c>
      <c r="F12" s="23"/>
      <c r="G12" s="23">
        <v>54.7</v>
      </c>
      <c r="H12" s="23">
        <v>54.7</v>
      </c>
      <c r="I12" s="23">
        <v>54.7</v>
      </c>
      <c r="J12" s="23"/>
      <c r="K12" s="23"/>
      <c r="L12" s="23">
        <v>0</v>
      </c>
      <c r="M12" s="23"/>
      <c r="N12" s="23">
        <v>123.6</v>
      </c>
      <c r="O12" s="23">
        <v>123.6</v>
      </c>
      <c r="P12" s="23">
        <v>123.6</v>
      </c>
      <c r="Q12" s="23"/>
    </row>
    <row r="13" ht="20" customHeight="1">
      <c r="A13" s="6" t="s">
        <v>239</v>
      </c>
      <c r="B13" s="5" t="s">
        <v>243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ht="25" customHeight="1">
      <c r="A14" s="6" t="s">
        <v>244</v>
      </c>
      <c r="B14" s="5"/>
      <c r="C14" s="7">
        <v>113.1</v>
      </c>
      <c r="D14" s="7">
        <v>113.1</v>
      </c>
      <c r="E14" s="7">
        <v>113.1</v>
      </c>
      <c r="F14" s="7"/>
      <c r="G14" s="7">
        <v>49.7</v>
      </c>
      <c r="H14" s="7">
        <v>49.7</v>
      </c>
      <c r="I14" s="7">
        <v>49.7</v>
      </c>
      <c r="J14" s="7"/>
      <c r="K14" s="7"/>
      <c r="L14" s="7"/>
      <c r="M14" s="7"/>
      <c r="N14" s="7">
        <v>112.1</v>
      </c>
      <c r="O14" s="7">
        <v>112.1</v>
      </c>
      <c r="P14" s="7">
        <v>112.1</v>
      </c>
      <c r="Q14" s="7"/>
    </row>
    <row r="15" ht="25" customHeight="1">
      <c r="A15" s="6" t="s">
        <v>245</v>
      </c>
      <c r="B15" s="5"/>
      <c r="C15" s="7">
        <v>11.5</v>
      </c>
      <c r="D15" s="7">
        <v>11.5</v>
      </c>
      <c r="E15" s="7">
        <v>11.5</v>
      </c>
      <c r="F15" s="7"/>
      <c r="G15" s="7">
        <v>5</v>
      </c>
      <c r="H15" s="7">
        <v>5</v>
      </c>
      <c r="I15" s="7">
        <v>5</v>
      </c>
      <c r="J15" s="7"/>
      <c r="K15" s="7"/>
      <c r="L15" s="7">
        <v>0</v>
      </c>
      <c r="M15" s="7"/>
      <c r="N15" s="7">
        <v>11.5</v>
      </c>
      <c r="O15" s="7">
        <v>11.5</v>
      </c>
      <c r="P15" s="7">
        <v>11.5</v>
      </c>
      <c r="Q15" s="7"/>
    </row>
    <row r="16" ht="20" customHeight="1">
      <c r="A16" s="24" t="s">
        <v>246</v>
      </c>
      <c r="B16" s="5" t="s">
        <v>157</v>
      </c>
      <c r="C16" s="23">
        <v>5</v>
      </c>
      <c r="D16" s="23">
        <v>5</v>
      </c>
      <c r="E16" s="23">
        <v>5</v>
      </c>
      <c r="F16" s="23"/>
      <c r="G16" s="23">
        <v>5</v>
      </c>
      <c r="H16" s="23">
        <v>5</v>
      </c>
      <c r="I16" s="23">
        <v>5</v>
      </c>
      <c r="J16" s="23"/>
      <c r="K16" s="23"/>
      <c r="L16" s="23">
        <v>0</v>
      </c>
      <c r="M16" s="23"/>
      <c r="N16" s="23">
        <v>5</v>
      </c>
      <c r="O16" s="23">
        <v>5</v>
      </c>
      <c r="P16" s="23">
        <v>5</v>
      </c>
      <c r="Q16" s="23"/>
    </row>
    <row r="17" ht="20" customHeight="1">
      <c r="A17" s="6" t="s">
        <v>239</v>
      </c>
      <c r="B17" s="5" t="s">
        <v>159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ht="25" customHeight="1">
      <c r="A18" s="6" t="s">
        <v>247</v>
      </c>
      <c r="B18" s="5"/>
      <c r="C18" s="7">
        <v>1</v>
      </c>
      <c r="D18" s="7">
        <v>1</v>
      </c>
      <c r="E18" s="7">
        <v>1</v>
      </c>
      <c r="F18" s="7"/>
      <c r="G18" s="7">
        <v>1</v>
      </c>
      <c r="H18" s="7">
        <v>1</v>
      </c>
      <c r="I18" s="7">
        <v>1</v>
      </c>
      <c r="J18" s="7"/>
      <c r="K18" s="7"/>
      <c r="L18" s="7"/>
      <c r="M18" s="7"/>
      <c r="N18" s="7">
        <v>1</v>
      </c>
      <c r="O18" s="7">
        <v>1</v>
      </c>
      <c r="P18" s="7">
        <v>1</v>
      </c>
      <c r="Q18" s="7"/>
    </row>
    <row r="19" ht="25" customHeight="1">
      <c r="A19" s="6" t="s">
        <v>248</v>
      </c>
      <c r="B19" s="5"/>
      <c r="C19" s="7">
        <v>3</v>
      </c>
      <c r="D19" s="7">
        <v>3</v>
      </c>
      <c r="E19" s="7">
        <v>3</v>
      </c>
      <c r="F19" s="7"/>
      <c r="G19" s="7">
        <v>3</v>
      </c>
      <c r="H19" s="7">
        <v>3</v>
      </c>
      <c r="I19" s="7">
        <v>3</v>
      </c>
      <c r="J19" s="7"/>
      <c r="K19" s="7"/>
      <c r="L19" s="7"/>
      <c r="M19" s="7"/>
      <c r="N19" s="7">
        <v>3</v>
      </c>
      <c r="O19" s="7">
        <v>3</v>
      </c>
      <c r="P19" s="7">
        <v>3</v>
      </c>
      <c r="Q19" s="7"/>
    </row>
    <row r="20" ht="25" customHeight="1">
      <c r="A20" s="6" t="s">
        <v>249</v>
      </c>
      <c r="B20" s="5"/>
      <c r="C20" s="7">
        <v>1</v>
      </c>
      <c r="D20" s="7">
        <v>1</v>
      </c>
      <c r="E20" s="7">
        <v>1</v>
      </c>
      <c r="F20" s="7"/>
      <c r="G20" s="7">
        <v>1</v>
      </c>
      <c r="H20" s="7">
        <v>1</v>
      </c>
      <c r="I20" s="7">
        <v>1</v>
      </c>
      <c r="J20" s="7"/>
      <c r="K20" s="7"/>
      <c r="L20" s="7">
        <v>0</v>
      </c>
      <c r="M20" s="7"/>
      <c r="N20" s="7">
        <v>1</v>
      </c>
      <c r="O20" s="7">
        <v>1</v>
      </c>
      <c r="P20" s="7">
        <v>1</v>
      </c>
      <c r="Q20" s="7"/>
    </row>
    <row r="21" ht="20" customHeight="1">
      <c r="A21" s="21" t="s">
        <v>102</v>
      </c>
      <c r="B21" s="25" t="s">
        <v>103</v>
      </c>
      <c r="C21" s="23">
        <f>VLOOKUP("Основной персонал, всего",A:U,3,0) + VLOOKUP("Вспомогательный персонал, всего",A:U,3,0) + VLOOKUP("Административно-управленческий персонал, всего",A:U,3,0)</f>
      </c>
      <c r="D21" s="23">
        <f>VLOOKUP("Основной персонал, всего",A:U,4,0) + VLOOKUP("Вспомогательный персонал, всего",A:U,4,0) + VLOOKUP("Административно-управленческий персонал, всего",A:U,4,0)</f>
      </c>
      <c r="E21" s="23">
        <f>VLOOKUP("Основной персонал, всего",A:U,5,0) + VLOOKUP("Вспомогательный персонал, всего",A:U,5,0) + VLOOKUP("Административно-управленческий персонал, всего",A:U,5,0)</f>
      </c>
      <c r="F21" s="23">
        <f>VLOOKUP("Основной персонал, всего",A:U,6,0) + VLOOKUP("Вспомогательный персонал, всего",A:U,6,0) + VLOOKUP("Административно-управленческий персонал, всего",A:U,6,0)</f>
      </c>
      <c r="G21" s="23">
        <f>VLOOKUP("Основной персонал, всего",A:U,7,0) + VLOOKUP("Вспомогательный персонал, всего",A:U,7,0) + VLOOKUP("Административно-управленческий персонал, всего",A:U,7,0)</f>
      </c>
      <c r="H21" s="23">
        <f>VLOOKUP("Основной персонал, всего",A:U,8,0) + VLOOKUP("Вспомогательный персонал, всего",A:U,8,0) + VLOOKUP("Административно-управленческий персонал, всего",A:U,8,0)</f>
      </c>
      <c r="I21" s="23">
        <f>VLOOKUP("Основной персонал, всего",A:U,9,0) + VLOOKUP("Вспомогательный персонал, всего",A:U,9,0) + VLOOKUP("Административно-управленческий персонал, всего",A:U,9,0)</f>
      </c>
      <c r="J21" s="23">
        <f>VLOOKUP("Основной персонал, всего",A:U,10,0) + VLOOKUP("Вспомогательный персонал, всего",A:U,10,0) + VLOOKUP("Административно-управленческий персонал, всего",A:U,10,0)</f>
      </c>
      <c r="K21" s="23">
        <f>VLOOKUP("Основной персонал, всего",A:U,11,0) + VLOOKUP("Вспомогательный персонал, всего",A:U,11,0) + VLOOKUP("Административно-управленческий персонал, всего",A:U,11,0)</f>
      </c>
      <c r="L21" s="23">
        <f>VLOOKUP("Основной персонал, всего",A:U,12,0) + VLOOKUP("Вспомогательный персонал, всего",A:U,12,0) + VLOOKUP("Административно-управленческий персонал, всего",A:U,12,0)</f>
      </c>
      <c r="M21" s="23">
        <f>VLOOKUP("Основной персонал, всего",A:U,13,0) + VLOOKUP("Вспомогательный персонал, всего",A:U,13,0) + VLOOKUP("Административно-управленческий персонал, всего",A:U,13,0)</f>
      </c>
      <c r="N21" s="23">
        <f>VLOOKUP("Основной персонал, всего",A:U,14,0) + VLOOKUP("Вспомогательный персонал, всего",A:U,14,0) + VLOOKUP("Административно-управленческий персонал, всего",A:U,14,0)</f>
      </c>
      <c r="O21" s="23">
        <f>VLOOKUP("Основной персонал, всего",A:U,15,0) + VLOOKUP("Вспомогательный персонал, всего",A:U,15,0) + VLOOKUP("Административно-управленческий персонал, всего",A:U,15,0)</f>
      </c>
      <c r="P21" s="23">
        <f>VLOOKUP("Основной персонал, всего",A:U,16,0) + VLOOKUP("Вспомогательный персонал, всего",A:U,16,0) + VLOOKUP("Административно-управленческий персонал, всего",A:U,16,0)</f>
      </c>
      <c r="Q21" s="23">
        <f>VLOOKUP("Основной персонал, всего",A:U,17,0) + VLOOKUP("Вспомогательный персонал, всего",A:U,17,0) + VLOOKUP("Административно-управленческий персонал, всего",A:U,17,0)</f>
      </c>
    </row>
  </sheetData>
  <sheetProtection password="" sheet="1" objects="1" scenarios="1"/>
  <mergeCells>
    <mergeCell ref="A1:Q1"/>
    <mergeCell ref="A2:Q2"/>
    <mergeCell ref="A3:A7"/>
    <mergeCell ref="B3:B7"/>
    <mergeCell ref="C3:F3"/>
    <mergeCell ref="G3:K3"/>
    <mergeCell ref="L3:M3"/>
    <mergeCell ref="N3:Q3"/>
    <mergeCell ref="C4:D4"/>
    <mergeCell ref="E4:F4"/>
    <mergeCell ref="G4:G7"/>
    <mergeCell ref="H4:K4"/>
    <mergeCell ref="L4:M4"/>
    <mergeCell ref="N4:O4"/>
    <mergeCell ref="P4:Q4"/>
    <mergeCell ref="C5:C7"/>
    <mergeCell ref="E5:E7"/>
    <mergeCell ref="F5:F7"/>
    <mergeCell ref="H5:I5"/>
    <mergeCell ref="J5:J7"/>
    <mergeCell ref="K5:K7"/>
    <mergeCell ref="L5:L7"/>
    <mergeCell ref="M5:M7"/>
    <mergeCell ref="N5:N7"/>
    <mergeCell ref="O5:O7"/>
    <mergeCell ref="P5:P7"/>
    <mergeCell ref="Q5:Q7"/>
    <mergeCell ref="D6:D7"/>
    <mergeCell ref="H6:H7"/>
    <mergeCell ref="I6:I7"/>
  </mergeCells>
  <phoneticPr fontId="0" type="noConversion"/>
  <pageMargins left="0.4" right="0.4" top="0.4" bottom="0.4" header="0.1" footer="0.1"/>
  <pageSetup paperSize="9" fitToHeight="0" orientation="landscape" verticalDpi="0" r:id="rId7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6" width="24.83" customWidth="1"/>
  </cols>
  <sheetData>
    <row r="1" ht="50" customHeight="1">
      <c r="A1" s="1" t="s">
        <v>250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0" customHeight="1">
      <c r="A2" s="5" t="s">
        <v>251</v>
      </c>
      <c r="B2" s="5" t="s">
        <v>75</v>
      </c>
      <c r="C2" s="5" t="s">
        <v>252</v>
      </c>
      <c r="D2" s="5"/>
      <c r="E2" s="5"/>
      <c r="F2" s="5"/>
      <c r="G2" s="5"/>
      <c r="H2" s="5"/>
      <c r="I2" s="5" t="s">
        <v>253</v>
      </c>
      <c r="J2" s="5"/>
      <c r="K2" s="5" t="s">
        <v>254</v>
      </c>
      <c r="L2" s="5"/>
      <c r="M2" s="5"/>
      <c r="N2" s="5"/>
      <c r="O2" s="5"/>
      <c r="P2" s="5"/>
    </row>
    <row r="3" ht="30" customHeight="1">
      <c r="A3" s="5"/>
      <c r="B3" s="5"/>
      <c r="C3" s="5" t="s">
        <v>81</v>
      </c>
      <c r="D3" s="5" t="s">
        <v>188</v>
      </c>
      <c r="E3" s="5"/>
      <c r="F3" s="5"/>
      <c r="G3" s="5"/>
      <c r="H3" s="5"/>
      <c r="I3" s="5" t="s">
        <v>188</v>
      </c>
      <c r="J3" s="5"/>
      <c r="K3" s="5" t="s">
        <v>188</v>
      </c>
      <c r="L3" s="5"/>
      <c r="M3" s="5"/>
      <c r="N3" s="5"/>
      <c r="O3" s="5"/>
      <c r="P3" s="5"/>
    </row>
    <row r="4" ht="30" customHeight="1">
      <c r="A4" s="5"/>
      <c r="B4" s="5"/>
      <c r="C4" s="5"/>
      <c r="D4" s="5" t="s">
        <v>231</v>
      </c>
      <c r="E4" s="5"/>
      <c r="F4" s="5"/>
      <c r="G4" s="5" t="s">
        <v>255</v>
      </c>
      <c r="H4" s="5" t="s">
        <v>233</v>
      </c>
      <c r="I4" s="5" t="s">
        <v>256</v>
      </c>
      <c r="J4" s="5" t="s">
        <v>257</v>
      </c>
      <c r="K4" s="5" t="s">
        <v>231</v>
      </c>
      <c r="L4" s="5"/>
      <c r="M4" s="5"/>
      <c r="N4" s="5"/>
      <c r="O4" s="5"/>
      <c r="P4" s="5"/>
    </row>
    <row r="5" ht="30" customHeight="1">
      <c r="A5" s="5"/>
      <c r="B5" s="5"/>
      <c r="C5" s="5"/>
      <c r="D5" s="5" t="s">
        <v>81</v>
      </c>
      <c r="E5" s="5" t="s">
        <v>258</v>
      </c>
      <c r="F5" s="5"/>
      <c r="G5" s="5"/>
      <c r="H5" s="5"/>
      <c r="I5" s="5"/>
      <c r="J5" s="5"/>
      <c r="K5" s="5" t="s">
        <v>259</v>
      </c>
      <c r="L5" s="5" t="s">
        <v>260</v>
      </c>
      <c r="M5" s="5" t="s">
        <v>261</v>
      </c>
      <c r="N5" s="5"/>
      <c r="O5" s="5" t="s">
        <v>262</v>
      </c>
      <c r="P5" s="5" t="s">
        <v>263</v>
      </c>
    </row>
    <row r="6" ht="30" customHeight="1">
      <c r="A6" s="5"/>
      <c r="B6" s="5"/>
      <c r="C6" s="5"/>
      <c r="D6" s="5"/>
      <c r="E6" s="5" t="s">
        <v>264</v>
      </c>
      <c r="F6" s="5" t="s">
        <v>265</v>
      </c>
      <c r="G6" s="5"/>
      <c r="H6" s="5"/>
      <c r="I6" s="5"/>
      <c r="J6" s="5"/>
      <c r="K6" s="5"/>
      <c r="L6" s="5"/>
      <c r="M6" s="5" t="s">
        <v>188</v>
      </c>
      <c r="N6" s="5"/>
      <c r="O6" s="5"/>
      <c r="P6" s="5"/>
    </row>
    <row r="7" ht="40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 t="s">
        <v>266</v>
      </c>
      <c r="N7" s="5" t="s">
        <v>267</v>
      </c>
      <c r="O7" s="5"/>
      <c r="P7" s="5"/>
    </row>
    <row r="8" ht="20" customHeight="1">
      <c r="A8" s="5" t="s">
        <v>17</v>
      </c>
      <c r="B8" s="5" t="s">
        <v>19</v>
      </c>
      <c r="C8" s="5" t="s">
        <v>22</v>
      </c>
      <c r="D8" s="5" t="s">
        <v>24</v>
      </c>
      <c r="E8" s="5" t="s">
        <v>27</v>
      </c>
      <c r="F8" s="5" t="s">
        <v>30</v>
      </c>
      <c r="G8" s="5" t="s">
        <v>32</v>
      </c>
      <c r="H8" s="5" t="s">
        <v>35</v>
      </c>
      <c r="I8" s="5" t="s">
        <v>38</v>
      </c>
      <c r="J8" s="5" t="s">
        <v>41</v>
      </c>
      <c r="K8" s="5" t="s">
        <v>43</v>
      </c>
      <c r="L8" s="5" t="s">
        <v>45</v>
      </c>
      <c r="M8" s="5" t="s">
        <v>47</v>
      </c>
      <c r="N8" s="5" t="s">
        <v>50</v>
      </c>
      <c r="O8" s="5" t="s">
        <v>53</v>
      </c>
      <c r="P8" s="5" t="s">
        <v>56</v>
      </c>
    </row>
    <row r="9" ht="20" customHeight="1">
      <c r="A9" s="24" t="s">
        <v>268</v>
      </c>
      <c r="B9" s="5" t="s">
        <v>85</v>
      </c>
      <c r="C9" s="23">
        <f>D9+G9+H9</f>
      </c>
      <c r="D9" s="23">
        <v>27120000</v>
      </c>
      <c r="E9" s="23">
        <v>27120000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</row>
    <row r="10" ht="20" customHeight="1">
      <c r="A10" s="6" t="s">
        <v>239</v>
      </c>
      <c r="B10" s="5" t="s">
        <v>240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ht="22" customHeight="1">
      <c r="A11" s="6" t="s">
        <v>241</v>
      </c>
      <c r="B11" s="5"/>
      <c r="C11" s="7">
        <f>D11+G11+H11</f>
      </c>
      <c r="D11" s="7">
        <v>27120000</v>
      </c>
      <c r="E11" s="7">
        <v>27120000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</row>
    <row r="12" ht="20" customHeight="1">
      <c r="A12" s="24" t="s">
        <v>269</v>
      </c>
      <c r="B12" s="5" t="s">
        <v>95</v>
      </c>
      <c r="C12" s="23">
        <f>D12+G12+H12</f>
      </c>
      <c r="D12" s="23">
        <v>28206000</v>
      </c>
      <c r="E12" s="23">
        <v>28206000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</row>
    <row r="13" ht="20" customHeight="1">
      <c r="A13" s="6" t="s">
        <v>239</v>
      </c>
      <c r="B13" s="5" t="s">
        <v>243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ht="22" customHeight="1">
      <c r="A14" s="6" t="s">
        <v>244</v>
      </c>
      <c r="B14" s="5"/>
      <c r="C14" s="7">
        <f>D14+G14+H14</f>
      </c>
      <c r="D14" s="7">
        <v>24903000</v>
      </c>
      <c r="E14" s="7">
        <v>24903000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</row>
    <row r="15" ht="22" customHeight="1">
      <c r="A15" s="6" t="s">
        <v>245</v>
      </c>
      <c r="B15" s="5"/>
      <c r="C15" s="7">
        <f>D15+G15+H15</f>
      </c>
      <c r="D15" s="7">
        <v>3303000</v>
      </c>
      <c r="E15" s="7">
        <v>3303000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</row>
    <row r="16" ht="20" customHeight="1">
      <c r="A16" s="24" t="s">
        <v>270</v>
      </c>
      <c r="B16" s="5" t="s">
        <v>157</v>
      </c>
      <c r="C16" s="23">
        <f>D16+G16+H16</f>
      </c>
      <c r="D16" s="23">
        <v>3814280</v>
      </c>
      <c r="E16" s="23">
        <v>3814280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</row>
    <row r="17" ht="20" customHeight="1">
      <c r="A17" s="6" t="s">
        <v>239</v>
      </c>
      <c r="B17" s="5" t="s">
        <v>159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ht="22" customHeight="1">
      <c r="A18" s="6" t="s">
        <v>247</v>
      </c>
      <c r="B18" s="5"/>
      <c r="C18" s="7">
        <f>D18+G18+H18</f>
      </c>
      <c r="D18" s="7">
        <v>724320</v>
      </c>
      <c r="E18" s="7">
        <v>724320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</row>
    <row r="19" ht="22" customHeight="1">
      <c r="A19" s="6" t="s">
        <v>248</v>
      </c>
      <c r="B19" s="5"/>
      <c r="C19" s="7">
        <f>D19+G19+H19</f>
      </c>
      <c r="D19" s="7">
        <v>2172960</v>
      </c>
      <c r="E19" s="7">
        <v>2172960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</row>
    <row r="20" ht="22" customHeight="1">
      <c r="A20" s="6" t="s">
        <v>249</v>
      </c>
      <c r="B20" s="5"/>
      <c r="C20" s="7">
        <f>D20+G20+H20</f>
      </c>
      <c r="D20" s="7">
        <v>917000</v>
      </c>
      <c r="E20" s="7">
        <v>917000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</row>
    <row r="21" ht="20" customHeight="1">
      <c r="A21" s="21" t="s">
        <v>102</v>
      </c>
      <c r="B21" s="25" t="s">
        <v>103</v>
      </c>
      <c r="C21" s="23">
        <f>VLOOKUP("1000",$B:$Z,2,0) + VLOOKUP("2000",$B:$Z,2,0) + VLOOKUP("3000",$B:$Z,2,0)</f>
      </c>
      <c r="D21" s="23">
        <f>VLOOKUP("1000",$B:$Z,3,0) + VLOOKUP("2000",$B:$Z,3,0) + VLOOKUP("3000",$B:$Z,3,0)</f>
      </c>
      <c r="E21" s="23">
        <f>VLOOKUP("1000",$B:$Z,4,0) + VLOOKUP("2000",$B:$Z,4,0) + VLOOKUP("3000",$B:$Z,4,0)</f>
      </c>
      <c r="F21" s="23">
        <f>VLOOKUP("1000",$B:$Z,5,0) + VLOOKUP("2000",$B:$Z,5,0) + VLOOKUP("3000",$B:$Z,5,0)</f>
      </c>
      <c r="G21" s="23">
        <f>VLOOKUP("1000",$B:$Z,6,0) + VLOOKUP("2000",$B:$Z,6,0) + VLOOKUP("3000",$B:$Z,6,0)</f>
      </c>
      <c r="H21" s="23">
        <f>VLOOKUP("1000",$B:$Z,7,0) + VLOOKUP("2000",$B:$Z,7,0) + VLOOKUP("3000",$B:$Z,7,0)</f>
      </c>
      <c r="I21" s="23">
        <f>VLOOKUP("1000",$B:$Z,8,0) + VLOOKUP("2000",$B:$Z,8,0) + VLOOKUP("3000",$B:$Z,8,0)</f>
      </c>
      <c r="J21" s="23">
        <f>VLOOKUP("1000",$B:$Z,9,0) + VLOOKUP("2000",$B:$Z,9,0) + VLOOKUP("3000",$B:$Z,9,0)</f>
      </c>
      <c r="K21" s="23">
        <f>VLOOKUP("1000",$B:$Z,10,0) + VLOOKUP("2000",$B:$Z,10,0) + VLOOKUP("3000",$B:$Z,10,0)</f>
      </c>
      <c r="L21" s="23">
        <f>VLOOKUP("1000",$B:$Z,11,0) + VLOOKUP("2000",$B:$Z,11,0) + VLOOKUP("3000",$B:$Z,11,0)</f>
      </c>
      <c r="M21" s="23">
        <f>VLOOKUP("1000",$B:$Z,12,0) + VLOOKUP("2000",$B:$Z,12,0) + VLOOKUP("3000",$B:$Z,12,0)</f>
      </c>
      <c r="N21" s="23">
        <f>VLOOKUP("1000",$B:$Z,13,0) + VLOOKUP("2000",$B:$Z,13,0) + VLOOKUP("3000",$B:$Z,13,0)</f>
      </c>
      <c r="O21" s="23">
        <f>VLOOKUP("1000",$B:$Z,14,0) + VLOOKUP("2000",$B:$Z,14,0) + VLOOKUP("3000",$B:$Z,14,0)</f>
      </c>
      <c r="P21" s="23">
        <f>VLOOKUP("1000",$B:$Z,15,0) + VLOOKUP("2000",$B:$Z,15,0) + VLOOKUP("3000",$B:$Z,15,0)</f>
      </c>
    </row>
  </sheetData>
  <sheetProtection password="" sheet="1" objects="1" scenarios="1"/>
  <mergeCells>
    <mergeCell ref="A1:P1"/>
    <mergeCell ref="A2:A7"/>
    <mergeCell ref="B2:B7"/>
    <mergeCell ref="C2:H2"/>
    <mergeCell ref="I2:J2"/>
    <mergeCell ref="K2:P2"/>
    <mergeCell ref="C3:C7"/>
    <mergeCell ref="D3:H3"/>
    <mergeCell ref="I3:J3"/>
    <mergeCell ref="K3:P3"/>
    <mergeCell ref="D4:F4"/>
    <mergeCell ref="G4:G7"/>
    <mergeCell ref="H4:H7"/>
    <mergeCell ref="I4:I7"/>
    <mergeCell ref="J4:J7"/>
    <mergeCell ref="K4:P4"/>
    <mergeCell ref="D5:D7"/>
    <mergeCell ref="E5:F5"/>
    <mergeCell ref="K5:K7"/>
    <mergeCell ref="L5:L7"/>
    <mergeCell ref="M5:N5"/>
    <mergeCell ref="O5:O7"/>
    <mergeCell ref="P5:P7"/>
    <mergeCell ref="E6:E7"/>
    <mergeCell ref="F6:F7"/>
    <mergeCell ref="M6:N6"/>
  </mergeCells>
  <phoneticPr fontId="0" type="noConversion"/>
  <pageMargins left="0.4" right="0.4" top="0.4" bottom="0.4" header="0.1" footer="0.1"/>
  <pageSetup paperSize="9" fitToHeight="0" orientation="landscape" verticalDpi="0" r:id="rId8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66.85" customWidth="1"/>
    <col min="2" max="14" width="24.83" customWidth="1"/>
  </cols>
  <sheetData>
    <row r="1" ht="30" customHeight="1">
      <c r="A1" s="5" t="s">
        <v>251</v>
      </c>
      <c r="B1" s="5" t="s">
        <v>75</v>
      </c>
      <c r="C1" s="5" t="s">
        <v>271</v>
      </c>
      <c r="D1" s="5"/>
      <c r="E1" s="5"/>
      <c r="F1" s="5"/>
      <c r="G1" s="5"/>
      <c r="H1" s="5"/>
      <c r="I1" s="5" t="s">
        <v>271</v>
      </c>
      <c r="J1" s="5"/>
      <c r="K1" s="5"/>
      <c r="L1" s="5"/>
      <c r="M1" s="5"/>
      <c r="N1" s="5"/>
    </row>
    <row r="2" ht="30" customHeight="1">
      <c r="A2" s="5"/>
      <c r="B2" s="5"/>
      <c r="C2" s="5" t="s">
        <v>188</v>
      </c>
      <c r="D2" s="5"/>
      <c r="E2" s="5"/>
      <c r="F2" s="5"/>
      <c r="G2" s="5"/>
      <c r="H2" s="5"/>
      <c r="I2" s="5" t="s">
        <v>188</v>
      </c>
      <c r="J2" s="5"/>
      <c r="K2" s="5"/>
      <c r="L2" s="5"/>
      <c r="M2" s="5"/>
      <c r="N2" s="5"/>
    </row>
    <row r="3" ht="30" customHeight="1">
      <c r="A3" s="5"/>
      <c r="B3" s="5"/>
      <c r="C3" s="5" t="s">
        <v>255</v>
      </c>
      <c r="D3" s="5"/>
      <c r="E3" s="5"/>
      <c r="F3" s="5"/>
      <c r="G3" s="5"/>
      <c r="H3" s="5"/>
      <c r="I3" s="5" t="s">
        <v>233</v>
      </c>
      <c r="J3" s="5"/>
      <c r="K3" s="5"/>
      <c r="L3" s="5"/>
      <c r="M3" s="5"/>
      <c r="N3" s="5"/>
    </row>
    <row r="4" ht="30" customHeight="1">
      <c r="A4" s="5"/>
      <c r="B4" s="5"/>
      <c r="C4" s="5" t="s">
        <v>259</v>
      </c>
      <c r="D4" s="5" t="s">
        <v>260</v>
      </c>
      <c r="E4" s="5" t="s">
        <v>261</v>
      </c>
      <c r="F4" s="5"/>
      <c r="G4" s="5" t="s">
        <v>262</v>
      </c>
      <c r="H4" s="5" t="s">
        <v>263</v>
      </c>
      <c r="I4" s="5" t="s">
        <v>259</v>
      </c>
      <c r="J4" s="5" t="s">
        <v>260</v>
      </c>
      <c r="K4" s="5" t="s">
        <v>261</v>
      </c>
      <c r="L4" s="5"/>
      <c r="M4" s="5" t="s">
        <v>262</v>
      </c>
      <c r="N4" s="5" t="s">
        <v>263</v>
      </c>
    </row>
    <row r="5" ht="30" customHeight="1">
      <c r="A5" s="5"/>
      <c r="B5" s="5"/>
      <c r="C5" s="5"/>
      <c r="D5" s="5"/>
      <c r="E5" s="5" t="s">
        <v>188</v>
      </c>
      <c r="F5" s="5"/>
      <c r="G5" s="5"/>
      <c r="H5" s="5"/>
      <c r="I5" s="5"/>
      <c r="J5" s="5"/>
      <c r="K5" s="5" t="s">
        <v>188</v>
      </c>
      <c r="L5" s="5"/>
      <c r="M5" s="5"/>
      <c r="N5" s="5"/>
    </row>
    <row r="6" ht="30" customHeight="1">
      <c r="A6" s="5"/>
      <c r="B6" s="5"/>
      <c r="C6" s="5"/>
      <c r="D6" s="5"/>
      <c r="E6" s="5" t="s">
        <v>266</v>
      </c>
      <c r="F6" s="5" t="s">
        <v>267</v>
      </c>
      <c r="G6" s="5"/>
      <c r="H6" s="5"/>
      <c r="I6" s="5"/>
      <c r="J6" s="5"/>
      <c r="K6" s="5" t="s">
        <v>266</v>
      </c>
      <c r="L6" s="5" t="s">
        <v>267</v>
      </c>
      <c r="M6" s="5"/>
      <c r="N6" s="5"/>
    </row>
    <row r="7" ht="20" customHeight="1">
      <c r="A7" s="5" t="s">
        <v>17</v>
      </c>
      <c r="B7" s="5" t="s">
        <v>19</v>
      </c>
      <c r="C7" s="5" t="s">
        <v>22</v>
      </c>
      <c r="D7" s="5" t="s">
        <v>24</v>
      </c>
      <c r="E7" s="5" t="s">
        <v>27</v>
      </c>
      <c r="F7" s="5" t="s">
        <v>30</v>
      </c>
      <c r="G7" s="5" t="s">
        <v>32</v>
      </c>
      <c r="H7" s="5" t="s">
        <v>35</v>
      </c>
      <c r="I7" s="5" t="s">
        <v>38</v>
      </c>
      <c r="J7" s="5" t="s">
        <v>41</v>
      </c>
      <c r="K7" s="5" t="s">
        <v>43</v>
      </c>
      <c r="L7" s="5" t="s">
        <v>45</v>
      </c>
      <c r="M7" s="5" t="s">
        <v>47</v>
      </c>
      <c r="N7" s="5" t="s">
        <v>50</v>
      </c>
    </row>
    <row r="8" ht="20" customHeight="1">
      <c r="A8" s="24" t="s">
        <v>268</v>
      </c>
      <c r="B8" s="5" t="s">
        <v>85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</row>
    <row r="9" ht="20" customHeight="1">
      <c r="A9" s="6" t="s">
        <v>239</v>
      </c>
      <c r="B9" s="5" t="s">
        <v>240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ht="20" customHeight="1">
      <c r="A10" s="6" t="s">
        <v>241</v>
      </c>
      <c r="B10" s="5"/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</row>
    <row r="11" ht="20" customHeight="1">
      <c r="A11" s="24" t="s">
        <v>269</v>
      </c>
      <c r="B11" s="5" t="s">
        <v>95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</row>
    <row r="12" ht="20" customHeight="1">
      <c r="A12" s="6" t="s">
        <v>239</v>
      </c>
      <c r="B12" s="5" t="s">
        <v>243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ht="20" customHeight="1">
      <c r="A13" s="6" t="s">
        <v>244</v>
      </c>
      <c r="B13" s="5"/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</row>
    <row r="14" ht="20" customHeight="1">
      <c r="A14" s="6" t="s">
        <v>245</v>
      </c>
      <c r="B14" s="5"/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</row>
    <row r="15" ht="20" customHeight="1">
      <c r="A15" s="24" t="s">
        <v>270</v>
      </c>
      <c r="B15" s="5" t="s">
        <v>157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</row>
    <row r="16" ht="20" customHeight="1">
      <c r="A16" s="6" t="s">
        <v>239</v>
      </c>
      <c r="B16" s="5" t="s">
        <v>159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ht="20" customHeight="1">
      <c r="A17" s="6" t="s">
        <v>247</v>
      </c>
      <c r="B17" s="5"/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</row>
    <row r="18" ht="20" customHeight="1">
      <c r="A18" s="6" t="s">
        <v>248</v>
      </c>
      <c r="B18" s="5"/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</row>
    <row r="19" ht="20" customHeight="1">
      <c r="A19" s="6" t="s">
        <v>249</v>
      </c>
      <c r="B19" s="5"/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</row>
    <row r="20" ht="20" customHeight="1">
      <c r="A20" s="21" t="s">
        <v>102</v>
      </c>
      <c r="B20" s="25" t="s">
        <v>103</v>
      </c>
      <c r="C20" s="23">
        <f>VLOOKUP("1000",$B:$Z,2,0) + VLOOKUP("2000",$B:$Z,2,0) + VLOOKUP("3000",$B:$Z,2,0)</f>
      </c>
      <c r="D20" s="23">
        <f>VLOOKUP("1000",$B:$Z,3,0) + VLOOKUP("2000",$B:$Z,3,0) + VLOOKUP("3000",$B:$Z,3,0)</f>
      </c>
      <c r="E20" s="23">
        <f>VLOOKUP("1000",$B:$Z,4,0) + VLOOKUP("2000",$B:$Z,4,0) + VLOOKUP("3000",$B:$Z,4,0)</f>
      </c>
      <c r="F20" s="23">
        <f>VLOOKUP("1000",$B:$Z,5,0) + VLOOKUP("2000",$B:$Z,5,0) + VLOOKUP("3000",$B:$Z,5,0)</f>
      </c>
      <c r="G20" s="23">
        <f>VLOOKUP("1000",$B:$Z,6,0) + VLOOKUP("2000",$B:$Z,6,0) + VLOOKUP("3000",$B:$Z,6,0)</f>
      </c>
      <c r="H20" s="23">
        <f>VLOOKUP("1000",$B:$Z,7,0) + VLOOKUP("2000",$B:$Z,7,0) + VLOOKUP("3000",$B:$Z,7,0)</f>
      </c>
      <c r="I20" s="23">
        <f>VLOOKUP("1000",$B:$Z,8,0) + VLOOKUP("2000",$B:$Z,8,0) + VLOOKUP("3000",$B:$Z,8,0)</f>
      </c>
      <c r="J20" s="23">
        <f>VLOOKUP("1000",$B:$Z,9,0) + VLOOKUP("2000",$B:$Z,9,0) + VLOOKUP("3000",$B:$Z,9,0)</f>
      </c>
      <c r="K20" s="23">
        <f>VLOOKUP("1000",$B:$Z,10,0) + VLOOKUP("2000",$B:$Z,10,0) + VLOOKUP("3000",$B:$Z,10,0)</f>
      </c>
      <c r="L20" s="23">
        <f>VLOOKUP("1000",$B:$Z,11,0) + VLOOKUP("2000",$B:$Z,11,0) + VLOOKUP("3000",$B:$Z,11,0)</f>
      </c>
      <c r="M20" s="23">
        <f>VLOOKUP("1000",$B:$Z,12,0) + VLOOKUP("2000",$B:$Z,12,0) + VLOOKUP("3000",$B:$Z,12,0)</f>
      </c>
      <c r="N20" s="23">
        <f>VLOOKUP("1000",$B:$Z,13,0) + VLOOKUP("2000",$B:$Z,13,0) + VLOOKUP("3000",$B:$Z,13,0)</f>
      </c>
    </row>
  </sheetData>
  <mergeCells>
    <mergeCell ref="A1:A6"/>
    <mergeCell ref="B1:B6"/>
    <mergeCell ref="C1:H1"/>
    <mergeCell ref="I1:N1"/>
    <mergeCell ref="C2:H2"/>
    <mergeCell ref="I2:N2"/>
    <mergeCell ref="C3:H3"/>
    <mergeCell ref="I3:N3"/>
    <mergeCell ref="C4:C6"/>
    <mergeCell ref="D4:D6"/>
    <mergeCell ref="E4:F4"/>
    <mergeCell ref="G4:G6"/>
    <mergeCell ref="H4:H6"/>
    <mergeCell ref="I4:I6"/>
    <mergeCell ref="J4:J6"/>
    <mergeCell ref="K4:L4"/>
    <mergeCell ref="M4:M6"/>
    <mergeCell ref="N4:N6"/>
    <mergeCell ref="E5:F5"/>
    <mergeCell ref="K5:L5"/>
  </mergeCells>
  <phoneticPr fontId="0" type="noConversion"/>
  <pageMargins left="0.4" right="0.4" top="0.4" bottom="0.4" header="0.1" footer="0.1"/>
  <pageSetup paperSize="9" fitToHeight="0" orientation="landscape" verticalDpi="0" r:id="rId9"/>
</worksheet>
</file>